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480" windowHeight="11640" activeTab="0"/>
  </bookViews>
  <sheets>
    <sheet name="Прил. 2_1" sheetId="1" r:id="rId1"/>
  </sheets>
  <definedNames>
    <definedName name="_xlnm.Print_Titles" localSheetId="0">'Прил. 2_1'!$4:$5</definedName>
    <definedName name="_xlnm.Print_Area" localSheetId="0">'Прил. 2_1'!$A$1:$I$97</definedName>
  </definedNames>
  <calcPr fullCalcOnLoad="1"/>
</workbook>
</file>

<file path=xl/sharedStrings.xml><?xml version="1.0" encoding="utf-8"?>
<sst xmlns="http://schemas.openxmlformats.org/spreadsheetml/2006/main" count="216" uniqueCount="185">
  <si>
    <t xml:space="preserve"> </t>
  </si>
  <si>
    <t/>
  </si>
  <si>
    <t>Социальное обеспечение населения</t>
  </si>
  <si>
    <t>Социальная политика</t>
  </si>
  <si>
    <t>Жилищное хозяйство</t>
  </si>
  <si>
    <t>Жилищно-коммунальное хозяйство</t>
  </si>
  <si>
    <t>Водное хозяйство</t>
  </si>
  <si>
    <t>Национальная экономика</t>
  </si>
  <si>
    <t>Национальная безопасность и правоохранительная деятельность</t>
  </si>
  <si>
    <t>Код бюджетной классификации</t>
  </si>
  <si>
    <t>Наименование показателя</t>
  </si>
  <si>
    <t>план</t>
  </si>
  <si>
    <t>исполнено</t>
  </si>
  <si>
    <t>%исполнения</t>
  </si>
  <si>
    <t xml:space="preserve">    </t>
  </si>
  <si>
    <t xml:space="preserve">  </t>
  </si>
  <si>
    <t>(тыс.рублей)</t>
  </si>
  <si>
    <t>% исп. к соотв.периоду прошлого года</t>
  </si>
  <si>
    <t>ДОХОДЫ</t>
  </si>
  <si>
    <t>000 101 00000 00 0000 000</t>
  </si>
  <si>
    <t>Налоговые и неналоговые доходы</t>
  </si>
  <si>
    <t>000 100 00000 00 0000 000</t>
  </si>
  <si>
    <t>Налоги на прибыль, доходы</t>
  </si>
  <si>
    <t>000 101 02000 00 0000 000</t>
  </si>
  <si>
    <t>Налог на доходы физических лиц</t>
  </si>
  <si>
    <t>000 103 00000 00 0000 000</t>
  </si>
  <si>
    <t>Акцизы по подакцизным товарам</t>
  </si>
  <si>
    <t>000 103 02000 00 0000 000</t>
  </si>
  <si>
    <t xml:space="preserve">000 105 00000 00 0000 000 </t>
  </si>
  <si>
    <t>Налоги на совокупный доход</t>
  </si>
  <si>
    <t>000 105 02000 00 0000 000</t>
  </si>
  <si>
    <t>Единый налог на вмененный доход</t>
  </si>
  <si>
    <t>000 105 03000 00 0000 000</t>
  </si>
  <si>
    <t>Единый сельскохозяйственный налог</t>
  </si>
  <si>
    <t>000 105 04000 00 0000 000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</si>
  <si>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</si>
  <si>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</si>
  <si>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</si>
  <si>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000 106 04000 00 0000 110</t>
  </si>
  <si>
    <t>Транспортный налог</t>
  </si>
  <si>
    <t>000 108 00000 00 0000 000</t>
  </si>
  <si>
    <t>Государственная пошлина</t>
  </si>
  <si>
    <t>000 108 03000 00 0000 000</t>
  </si>
  <si>
    <t>000 111 00000 00 0000 000</t>
  </si>
  <si>
    <t>Доходы от использования муниципального имущества, находящегося в муниципальной собственности</t>
  </si>
  <si>
    <t>000 111 03000 00 0000 000</t>
  </si>
  <si>
    <t>Проценты, полученные от предоставления бюджетных кредитов внутри страны</t>
  </si>
  <si>
    <t>000 111 05000 00 0000 000</t>
  </si>
  <si>
    <t>Доходы, получаемые в виде  арендной либо иной платы за передачу в возмездное пользование муниципального имущества</t>
  </si>
  <si>
    <t>000 111 07000 00 0000 000</t>
  </si>
  <si>
    <t xml:space="preserve">Платежи от муниципальных унитарных предприятий </t>
  </si>
  <si>
    <t>000 111 09000 00 0000 000</t>
  </si>
  <si>
    <t>Прочие доходы от использования имущества и прав, находящихся в  муниципальной собственности</t>
  </si>
  <si>
    <t>000 112 00000 00 0000 000</t>
  </si>
  <si>
    <t>Платежи при пользовании природными ресурсами</t>
  </si>
  <si>
    <t>000 112 01000 00 0000 000</t>
  </si>
  <si>
    <t xml:space="preserve">Плата за негативное воздействие на окружающую среду  </t>
  </si>
  <si>
    <t>000 113 01000 00 0000 000</t>
  </si>
  <si>
    <t>Доходы от оказания платных услуг и компенсации затрат государства</t>
  </si>
  <si>
    <t>Доходы от оказания платных услуг</t>
  </si>
  <si>
    <t>000 113 02000 00 0000 130</t>
  </si>
  <si>
    <t>Доходы от компенсации затрат государства</t>
  </si>
  <si>
    <t>000 114 00000 00 0000 000</t>
  </si>
  <si>
    <t>Доходы от продажи материальных и нематериальных активов</t>
  </si>
  <si>
    <t>000 114 02000 00 0000 000</t>
  </si>
  <si>
    <t>Доходы от реализации имущества, находящегося в муниципальной собственности</t>
  </si>
  <si>
    <t>000 114 06000 00 0000 430</t>
  </si>
  <si>
    <t>Доходы от продажи земельных участков, находящихся в муниципальной собственности</t>
  </si>
  <si>
    <t>000 116 00000 00 0000 000</t>
  </si>
  <si>
    <t>Штрафы, санкции, возмещение ущерба</t>
  </si>
  <si>
    <t>000 116 01000 01 0000 140</t>
  </si>
  <si>
    <t>Административные штрафы, установленные Кодексом Российской Федерации об административных правонарушениях</t>
  </si>
  <si>
    <t>000 116 02000 02 0000 140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</si>
  <si>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</si>
  <si>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</si>
  <si>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</si>
  <si>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000 116 10000 00 0000 140</t>
  </si>
  <si>
    <t>Платежи в целях возмещения причиненного ущерба (убытков)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</si>
  <si>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</si>
  <si>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</si>
  <si>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</si>
  <si>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РФ</t>
  </si>
  <si>
    <t>000 202 10000 00 0000 151</t>
  </si>
  <si>
    <t>Дотации бюджетам субъектов Российской Федерации и муниципальных  районов</t>
  </si>
  <si>
    <t>000 202 20000 00 0000 151</t>
  </si>
  <si>
    <t>Субсидии бюджетам субъектов Российской Федерации и муниципальных  образований</t>
  </si>
  <si>
    <t>000 202 30000 00 0000 151</t>
  </si>
  <si>
    <t>Субвенции бюджетам субъектов Российской Федерации и муниципальных  образований</t>
  </si>
  <si>
    <t>000 202 40000 00 0000 151</t>
  </si>
  <si>
    <t xml:space="preserve">Иные межбюджетные трансферты </t>
  </si>
  <si>
    <t>000 207 50000 00 0000 151</t>
  </si>
  <si>
    <t>Прочие межбюджетные поступления   (пожертвования)</t>
  </si>
  <si>
    <t>000 219 6000 00 0000 151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</si>
  <si>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</si>
  <si>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Всего 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</si>
  <si>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</si>
  <si>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</si>
  <si>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</si>
  <si>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</si>
  <si>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</si>
  <si>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</si>
  <si>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 исполнительных органов государственной власти, местных администраций</t>
  </si>
  <si>
    <t>0105</t>
  </si>
  <si>
    <t>Судебная система</t>
  </si>
  <si>
    <t>0106</t>
  </si>
  <si>
    <t>Обеспечение деятельности контрольного и финансового органа</t>
  </si>
  <si>
    <t>0111</t>
  </si>
  <si>
    <t>Резервные фонды</t>
  </si>
  <si>
    <t>0113</t>
  </si>
  <si>
    <t>Другие общегосударственные вопросы</t>
  </si>
  <si>
    <t>0300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</si>
  <si>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</si>
  <si>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</si>
  <si>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</si>
  <si>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0405</t>
  </si>
  <si>
    <t>Сельское хозяйство</t>
  </si>
  <si>
    <t>0406</t>
  </si>
  <si>
    <t>0409</t>
  </si>
  <si>
    <t>Дорожное хозяйство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</si>
  <si>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</si>
  <si>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</si>
  <si>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</si>
  <si>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</si>
  <si>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</si>
  <si>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</si>
  <si>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</si>
  <si>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</si>
  <si>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</si>
  <si>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</si>
  <si>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0707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</si>
  <si>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</si>
  <si>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</si>
  <si>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</si>
  <si>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</si>
  <si>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</si>
  <si>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</si>
  <si>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1000</t>
  </si>
  <si>
    <t>1001</t>
  </si>
  <si>
    <t>Пенсионное обеспечение</t>
  </si>
  <si>
    <t>1003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</si>
  <si>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</si>
  <si>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</si>
  <si>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</si>
  <si>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</si>
  <si>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</si>
  <si>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</si>
  <si>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</si>
  <si>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</si>
  <si>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</si>
  <si>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</si>
  <si>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</si>
  <si>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муниципального долга</t>
  </si>
  <si>
    <t>1301</t>
  </si>
  <si>
    <t>Обслуживание государственного и муниципального долга</t>
  </si>
  <si>
    <t>1400</t>
  </si>
  <si>
    <t>Межбюджетные трансферты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</si>
  <si>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</si>
  <si>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</si>
  <si>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«-», профицит «+»)</t>
  </si>
  <si>
    <t xml:space="preserve">Источники покрытия дефицита бюджета                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</si>
  <si>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</si>
  <si>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 Федерации</t>
  </si>
  <si>
    <t>000 0103 0100 00  0000 800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</si>
  <si>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</si>
  <si>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000 0105 0000 00 0000 000</t>
  </si>
  <si>
    <t>Изменение остатков средств на счетах по учету средств бюджета</t>
  </si>
  <si>
    <t>ВСЕГО:</t>
  </si>
  <si>
    <t>0,0</t>
  </si>
  <si>
    <t>000 117 00000 00 0000 000</t>
  </si>
  <si>
    <t>Прочие неналоговые доходы</t>
  </si>
  <si>
    <t>Невыясненные поступления, зачисляемые в бюджеты муниципальных районов</t>
  </si>
  <si>
    <t>000 1 17 01050 05 0000 180</t>
  </si>
  <si>
    <t>-51,5</t>
  </si>
  <si>
    <t>0500</t>
  </si>
  <si>
    <t>0501</t>
  </si>
  <si>
    <t>Сведения об исполнении бюджета Ершовского муниципального района на 01.10.2023г</t>
  </si>
  <si>
    <t>На 01.10.2022 г</t>
  </si>
  <si>
    <t>На 01.10.2023 г</t>
  </si>
  <si>
    <t>000 0103 0100 00  0000 700</t>
  </si>
  <si>
    <t>Получение бюджетных  кредитов, полученных от других бюджетов бюджетной системы Российской Федерации в валюте Российской Федерации</t>
  </si>
  <si>
    <t>0600</t>
  </si>
  <si>
    <t>Охрана окружающей среды</t>
  </si>
  <si>
    <t>Молодежная политика</t>
  </si>
  <si>
    <t>0605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</si>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</sst>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"/>
    <numFmt numFmtId="174" formatCode="000000000"/>
    <numFmt numFmtId="175" formatCode="000"/>
    <numFmt numFmtId="176" formatCode="0000000"/>
    <numFmt numFmtId="177" formatCode="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  <numFmt numFmtId="185" formatCode="0.000"/>
    <numFmt numFmtId="186" formatCode="0.0000"/>
    <numFmt numFmtId="187" formatCode="#,##0.00;[Red]\-#,##0.00"/>
    <numFmt numFmtId="188" formatCode="0000000000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wrapText="1"/>
    </xf>
    <xf numFmtId="175" fontId="4" fillId="0" borderId="10" xfId="53" applyNumberFormat="1" applyFont="1" applyFill="1" applyBorder="1" applyAlignment="1" applyProtection="1">
      <alignment wrapText="1"/>
      <protection hidden="1"/>
    </xf>
    <xf numFmtId="175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175" fontId="4" fillId="0" borderId="12" xfId="55" applyNumberFormat="1" applyFont="1" applyFill="1" applyBorder="1" applyAlignment="1" applyProtection="1">
      <alignment wrapText="1"/>
      <protection hidden="1"/>
    </xf>
    <xf numFmtId="189" fontId="44" fillId="0" borderId="0" xfId="0" applyNumberFormat="1" applyFont="1" applyAlignment="1">
      <alignment horizontal="right"/>
    </xf>
    <xf numFmtId="189" fontId="4" fillId="0" borderId="10" xfId="53" applyNumberFormat="1" applyFont="1" applyFill="1" applyBorder="1" applyAlignment="1" applyProtection="1">
      <alignment horizontal="right"/>
      <protection hidden="1"/>
    </xf>
    <xf numFmtId="189" fontId="43" fillId="0" borderId="0" xfId="0" applyNumberFormat="1" applyFont="1" applyAlignment="1">
      <alignment horizontal="right"/>
    </xf>
    <xf numFmtId="189" fontId="3" fillId="0" borderId="10" xfId="53" applyNumberFormat="1" applyFont="1" applyFill="1" applyBorder="1" applyAlignment="1" applyProtection="1">
      <alignment horizontal="right"/>
      <protection hidden="1"/>
    </xf>
    <xf numFmtId="189" fontId="44" fillId="0" borderId="10" xfId="0" applyNumberFormat="1" applyFont="1" applyBorder="1" applyAlignment="1">
      <alignment horizontal="right"/>
    </xf>
    <xf numFmtId="189" fontId="43" fillId="0" borderId="10" xfId="0" applyNumberFormat="1" applyFont="1" applyBorder="1" applyAlignment="1">
      <alignment horizontal="right"/>
    </xf>
    <xf numFmtId="189" fontId="43" fillId="0" borderId="11" xfId="0" applyNumberFormat="1" applyFont="1" applyBorder="1" applyAlignment="1">
      <alignment horizontal="right"/>
    </xf>
    <xf numFmtId="189" fontId="44" fillId="0" borderId="11" xfId="0" applyNumberFormat="1" applyFont="1" applyBorder="1" applyAlignment="1">
      <alignment horizontal="right"/>
    </xf>
    <xf numFmtId="189" fontId="43" fillId="0" borderId="10" xfId="0" applyNumberFormat="1" applyFont="1" applyBorder="1" applyAlignment="1">
      <alignment horizontal="right" wrapText="1"/>
    </xf>
    <xf numFmtId="189" fontId="3" fillId="0" borderId="11" xfId="53" applyNumberFormat="1" applyFont="1" applyFill="1" applyBorder="1" applyAlignment="1" applyProtection="1">
      <alignment horizontal="right"/>
      <protection hidden="1"/>
    </xf>
    <xf numFmtId="189" fontId="4" fillId="0" borderId="13" xfId="53" applyNumberFormat="1" applyFont="1" applyFill="1" applyBorder="1" applyAlignment="1" applyProtection="1">
      <alignment horizontal="right"/>
      <protection hidden="1"/>
    </xf>
    <xf numFmtId="0" fontId="43" fillId="0" borderId="10" xfId="0" applyFont="1" applyBorder="1" applyAlignment="1">
      <alignment vertical="top" wrapText="1"/>
    </xf>
    <xf numFmtId="175" fontId="4" fillId="0" borderId="10" xfId="54" applyNumberFormat="1" applyFont="1" applyFill="1" applyBorder="1" applyAlignment="1" applyProtection="1">
      <alignment wrapText="1"/>
      <protection hidden="1"/>
    </xf>
    <xf numFmtId="0" fontId="44" fillId="0" borderId="10" xfId="0" applyFont="1" applyBorder="1" applyAlignment="1">
      <alignment vertical="top" wrapText="1"/>
    </xf>
    <xf numFmtId="189" fontId="44" fillId="0" borderId="10" xfId="0" applyNumberFormat="1" applyFont="1" applyFill="1" applyBorder="1" applyAlignment="1">
      <alignment horizontal="right"/>
    </xf>
    <xf numFmtId="49" fontId="43" fillId="0" borderId="10" xfId="0" applyNumberFormat="1" applyFont="1" applyFill="1" applyBorder="1" applyAlignment="1">
      <alignment wrapText="1"/>
    </xf>
    <xf numFmtId="189" fontId="43" fillId="0" borderId="10" xfId="0" applyNumberFormat="1" applyFont="1" applyFill="1" applyBorder="1" applyAlignment="1">
      <alignment horizontal="right"/>
    </xf>
    <xf numFmtId="189" fontId="43" fillId="0" borderId="10" xfId="0" applyNumberFormat="1" applyFont="1" applyFill="1" applyBorder="1" applyAlignment="1">
      <alignment horizontal="right" wrapText="1"/>
    </xf>
    <xf numFmtId="189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>
      <alignment/>
      <protection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0" xfId="53" applyFont="1" applyFill="1">
      <alignment/>
      <protection/>
    </xf>
    <xf numFmtId="40" fontId="3" fillId="0" borderId="0" xfId="53" applyNumberFormat="1" applyFont="1" applyFill="1" applyAlignment="1" applyProtection="1">
      <alignment/>
      <protection hidden="1"/>
    </xf>
    <xf numFmtId="0" fontId="44" fillId="0" borderId="10" xfId="0" applyFont="1" applyBorder="1" applyAlignment="1">
      <alignment vertical="center" wrapText="1"/>
    </xf>
    <xf numFmtId="183" fontId="3" fillId="0" borderId="13" xfId="53" applyNumberFormat="1" applyFont="1" applyFill="1" applyBorder="1" applyAlignment="1" applyProtection="1">
      <alignment horizontal="right" vertical="center"/>
      <protection hidden="1"/>
    </xf>
    <xf numFmtId="0" fontId="43" fillId="0" borderId="10" xfId="0" applyFont="1" applyBorder="1" applyAlignment="1">
      <alignment/>
    </xf>
    <xf numFmtId="0" fontId="4" fillId="0" borderId="10" xfId="53" applyNumberFormat="1" applyFont="1" applyFill="1" applyBorder="1" applyAlignment="1" applyProtection="1">
      <alignment horizontal="center"/>
      <protection hidden="1"/>
    </xf>
    <xf numFmtId="49" fontId="44" fillId="0" borderId="10" xfId="0" applyNumberFormat="1" applyFont="1" applyFill="1" applyBorder="1" applyAlignment="1">
      <alignment wrapText="1"/>
    </xf>
    <xf numFmtId="189" fontId="3" fillId="0" borderId="13" xfId="53" applyNumberFormat="1" applyFont="1" applyFill="1" applyBorder="1" applyAlignment="1" applyProtection="1">
      <alignment horizontal="right"/>
      <protection hidden="1"/>
    </xf>
    <xf numFmtId="189" fontId="43" fillId="33" borderId="10" xfId="0" applyNumberFormat="1" applyFont="1" applyFill="1" applyBorder="1" applyAlignment="1">
      <alignment horizontal="right"/>
    </xf>
    <xf numFmtId="189" fontId="44" fillId="0" borderId="10" xfId="0" applyNumberFormat="1" applyFont="1" applyBorder="1" applyAlignment="1">
      <alignment horizontal="right" wrapText="1"/>
    </xf>
    <xf numFmtId="49" fontId="3" fillId="0" borderId="10" xfId="53" applyNumberFormat="1" applyFont="1" applyFill="1" applyBorder="1" applyAlignment="1" applyProtection="1">
      <alignment horizontal="right"/>
      <protection hidden="1"/>
    </xf>
    <xf numFmtId="189" fontId="3" fillId="0" borderId="14" xfId="53" applyNumberFormat="1" applyFont="1" applyFill="1" applyBorder="1" applyAlignment="1" applyProtection="1">
      <alignment horizontal="right"/>
      <protection hidden="1"/>
    </xf>
    <xf numFmtId="189" fontId="44" fillId="0" borderId="0" xfId="0" applyNumberFormat="1" applyFont="1" applyFill="1" applyAlignment="1">
      <alignment horizontal="right"/>
    </xf>
    <xf numFmtId="49" fontId="44" fillId="0" borderId="10" xfId="0" applyNumberFormat="1" applyFont="1" applyBorder="1" applyAlignment="1">
      <alignment horizontal="right"/>
    </xf>
    <xf numFmtId="49" fontId="44" fillId="0" borderId="10" xfId="0" applyNumberFormat="1" applyFont="1" applyBorder="1" applyAlignment="1">
      <alignment horizontal="right" wrapText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9" fontId="3" fillId="0" borderId="10" xfId="53" applyNumberFormat="1" applyFont="1" applyFill="1" applyBorder="1" applyAlignment="1" applyProtection="1">
      <alignment horizontal="center"/>
      <protection hidden="1"/>
    </xf>
    <xf numFmtId="49" fontId="4" fillId="0" borderId="10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center"/>
      <protection hidden="1"/>
    </xf>
    <xf numFmtId="0" fontId="3" fillId="0" borderId="17" xfId="53" applyNumberFormat="1" applyFont="1" applyFill="1" applyBorder="1" applyAlignment="1" applyProtection="1">
      <alignment horizontal="center"/>
      <protection hidden="1"/>
    </xf>
    <xf numFmtId="0" fontId="3" fillId="0" borderId="15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00"/>
  <sheetViews>
    <sheetView showGridLines="0" showZeros="0" tabSelected="1" view="pageBreakPreview" zoomScale="106" zoomScaleSheetLayoutView="106" workbookViewId="0" topLeftCell="A86">
      <selection activeCell="G94" sqref="G94"/>
    </sheetView>
  </sheetViews>
  <sheetFormatPr defaultColWidth="8.8515625" defaultRowHeight="15"/>
  <cols>
    <col min="1" max="1" width="31.7109375" style="13" customWidth="1"/>
    <col min="2" max="2" width="43.140625" style="13" customWidth="1"/>
    <col min="3" max="3" width="13.8515625" style="13" customWidth="1"/>
    <col min="4" max="4" width="13.57421875" style="13" customWidth="1"/>
    <col min="5" max="5" width="9.140625" style="13" customWidth="1"/>
    <col min="6" max="6" width="17.28125" style="13" customWidth="1"/>
    <col min="7" max="8" width="13.57421875" style="13" customWidth="1"/>
    <col min="9" max="9" width="14.8515625" style="13" customWidth="1"/>
    <col min="10" max="10" width="0" style="13" hidden="1" customWidth="1"/>
    <col min="11" max="11" width="0.2890625" style="13" hidden="1" customWidth="1"/>
    <col min="12" max="14" width="0.2890625" style="13" customWidth="1"/>
    <col min="15" max="15" width="11.00390625" style="13" customWidth="1"/>
    <col min="16" max="16384" width="8.8515625" style="13" customWidth="1"/>
  </cols>
  <sheetData>
    <row r="1" spans="1:15" ht="15.75" customHeight="1">
      <c r="A1" s="65" t="s">
        <v>175</v>
      </c>
      <c r="B1" s="65"/>
      <c r="C1" s="65"/>
      <c r="D1" s="65"/>
      <c r="E1" s="65"/>
      <c r="F1" s="65"/>
      <c r="G1" s="65"/>
      <c r="H1" s="65"/>
      <c r="I1" s="65"/>
      <c r="J1" s="8"/>
      <c r="K1" s="35"/>
      <c r="L1" s="35"/>
      <c r="M1" s="35"/>
      <c r="N1" s="35"/>
      <c r="O1" s="36"/>
    </row>
    <row r="2" spans="1:15" ht="12.75" customHeight="1">
      <c r="A2" s="9"/>
      <c r="B2" s="8"/>
      <c r="C2" s="8"/>
      <c r="D2" s="8"/>
      <c r="E2" s="8"/>
      <c r="F2" s="8"/>
      <c r="G2" s="8"/>
      <c r="H2" s="8"/>
      <c r="I2" s="8"/>
      <c r="J2" s="35"/>
      <c r="K2" s="35"/>
      <c r="L2" s="35"/>
      <c r="M2" s="35"/>
      <c r="N2" s="35"/>
      <c r="O2" s="36"/>
    </row>
    <row r="3" spans="1:14" ht="13.5" customHeight="1">
      <c r="A3" s="9"/>
      <c r="B3" s="9"/>
      <c r="C3" s="10"/>
      <c r="D3" s="10"/>
      <c r="E3" s="10" t="s">
        <v>14</v>
      </c>
      <c r="F3" s="10" t="s">
        <v>0</v>
      </c>
      <c r="G3" s="10" t="s">
        <v>15</v>
      </c>
      <c r="I3" s="10" t="s">
        <v>16</v>
      </c>
      <c r="J3" s="12"/>
      <c r="K3" s="12"/>
      <c r="L3" s="12"/>
      <c r="M3" s="12"/>
      <c r="N3" s="12"/>
    </row>
    <row r="4" spans="1:14" ht="31.5" customHeight="1">
      <c r="A4" s="69" t="s">
        <v>9</v>
      </c>
      <c r="B4" s="69" t="s">
        <v>10</v>
      </c>
      <c r="C4" s="66" t="s">
        <v>176</v>
      </c>
      <c r="D4" s="67"/>
      <c r="E4" s="68"/>
      <c r="F4" s="66" t="s">
        <v>177</v>
      </c>
      <c r="G4" s="67"/>
      <c r="H4" s="67"/>
      <c r="I4" s="68"/>
      <c r="J4" s="37" t="s">
        <v>1</v>
      </c>
      <c r="K4" s="12"/>
      <c r="L4" s="12"/>
      <c r="M4" s="12"/>
      <c r="N4" s="12"/>
    </row>
    <row r="5" spans="1:14" ht="64.5" customHeight="1">
      <c r="A5" s="70"/>
      <c r="B5" s="70"/>
      <c r="C5" s="11" t="s">
        <v>11</v>
      </c>
      <c r="D5" s="2" t="s">
        <v>12</v>
      </c>
      <c r="E5" s="2" t="s">
        <v>13</v>
      </c>
      <c r="F5" s="11" t="s">
        <v>11</v>
      </c>
      <c r="G5" s="2" t="s">
        <v>12</v>
      </c>
      <c r="H5" s="2" t="s">
        <v>13</v>
      </c>
      <c r="I5" s="3" t="s">
        <v>17</v>
      </c>
      <c r="J5" s="34" t="s">
        <v>1</v>
      </c>
      <c r="K5" s="12"/>
      <c r="L5" s="12"/>
      <c r="M5" s="12"/>
      <c r="N5" s="12"/>
    </row>
    <row r="6" spans="1:14" ht="15.75">
      <c r="A6" s="66" t="s">
        <v>18</v>
      </c>
      <c r="B6" s="67"/>
      <c r="C6" s="67"/>
      <c r="D6" s="67"/>
      <c r="E6" s="67"/>
      <c r="F6" s="67"/>
      <c r="G6" s="67"/>
      <c r="H6" s="67"/>
      <c r="I6" s="68"/>
      <c r="J6" s="34"/>
      <c r="K6" s="12"/>
      <c r="L6" s="12"/>
      <c r="M6" s="12"/>
      <c r="N6" s="12"/>
    </row>
    <row r="7" spans="1:14" ht="33.75" customHeight="1">
      <c r="A7" s="55" t="s">
        <v>21</v>
      </c>
      <c r="B7" s="42" t="s">
        <v>20</v>
      </c>
      <c r="C7" s="33">
        <f>SUM(C8)+C10+C12+C16+C18+C20+C25+C27+C30+C33</f>
        <v>207349.40000000002</v>
      </c>
      <c r="D7" s="33">
        <f>SUM(D8)+D10+D12+D16+D18+D20+D25+D27+D30+D33</f>
        <v>123506.70000000001</v>
      </c>
      <c r="E7" s="33">
        <f>SUM(D7)/C7*100</f>
        <v>59.56453213754175</v>
      </c>
      <c r="F7" s="33">
        <f>SUM(F8)+F10+F12+F16+F18+F20+F25+F27+F30+F33</f>
        <v>198730.6</v>
      </c>
      <c r="G7" s="33">
        <f>SUM(G8)+G10+G12+G16+G18+G20+G25+G27+G30+G33+G38</f>
        <v>143866.69999999998</v>
      </c>
      <c r="H7" s="33">
        <f>G7/F7*100</f>
        <v>72.39282727471259</v>
      </c>
      <c r="I7" s="43">
        <f aca="true" t="shared" si="0" ref="I7:I30">G7/D7*100</f>
        <v>116.48493563507078</v>
      </c>
      <c r="J7" s="34"/>
      <c r="K7" s="12"/>
      <c r="L7" s="12"/>
      <c r="M7" s="12"/>
      <c r="N7" s="12"/>
    </row>
    <row r="8" spans="1:14" ht="15.75">
      <c r="A8" s="56" t="s">
        <v>19</v>
      </c>
      <c r="B8" s="7" t="s">
        <v>22</v>
      </c>
      <c r="C8" s="19">
        <f>SUM(C9)</f>
        <v>111325.1</v>
      </c>
      <c r="D8" s="19">
        <f>SUM(D9)</f>
        <v>75179.1</v>
      </c>
      <c r="E8" s="18">
        <f>SUM(D8)/C8*100</f>
        <v>67.53113179327931</v>
      </c>
      <c r="F8" s="19">
        <f>SUM(F9)</f>
        <v>124090.3</v>
      </c>
      <c r="G8" s="19">
        <f>SUM(G9)</f>
        <v>92704.2</v>
      </c>
      <c r="H8" s="18">
        <f aca="true" t="shared" si="1" ref="H8:H32">G8/F8*100</f>
        <v>74.70704801261661</v>
      </c>
      <c r="I8" s="47">
        <f t="shared" si="0"/>
        <v>123.3111330143617</v>
      </c>
      <c r="J8" s="34" t="s">
        <v>1</v>
      </c>
      <c r="K8" s="12"/>
      <c r="L8" s="12"/>
      <c r="M8" s="12"/>
      <c r="N8" s="12"/>
    </row>
    <row r="9" spans="1:14" ht="15.75">
      <c r="A9" s="45" t="s">
        <v>23</v>
      </c>
      <c r="B9" s="4" t="s">
        <v>24</v>
      </c>
      <c r="C9" s="20">
        <v>111325.1</v>
      </c>
      <c r="D9" s="16">
        <v>75179.1</v>
      </c>
      <c r="E9" s="16">
        <f aca="true" t="shared" si="2" ref="E9:E16">SUM(D9)/C9*100</f>
        <v>67.53113179327931</v>
      </c>
      <c r="F9" s="16">
        <v>124090.3</v>
      </c>
      <c r="G9" s="16">
        <v>92704.2</v>
      </c>
      <c r="H9" s="16">
        <f t="shared" si="1"/>
        <v>74.70704801261661</v>
      </c>
      <c r="I9" s="25">
        <f t="shared" si="0"/>
        <v>123.3111330143617</v>
      </c>
      <c r="J9" s="34" t="s">
        <v>1</v>
      </c>
      <c r="K9" s="12"/>
      <c r="L9" s="12"/>
      <c r="M9" s="12"/>
      <c r="N9" s="12"/>
    </row>
    <row r="10" spans="1:14" ht="15.75">
      <c r="A10" s="56" t="s">
        <v>25</v>
      </c>
      <c r="B10" s="3" t="s">
        <v>26</v>
      </c>
      <c r="C10" s="18">
        <f>SUM(C11)</f>
        <v>10250.7</v>
      </c>
      <c r="D10" s="18">
        <f>SUM(D11)</f>
        <v>8893.2</v>
      </c>
      <c r="E10" s="18">
        <f t="shared" si="2"/>
        <v>86.75700196084169</v>
      </c>
      <c r="F10" s="18">
        <f>SUM(F11)</f>
        <v>10733.4</v>
      </c>
      <c r="G10" s="18">
        <f>SUM(G11)</f>
        <v>9038.5</v>
      </c>
      <c r="H10" s="16">
        <f t="shared" si="1"/>
        <v>84.2091042912777</v>
      </c>
      <c r="I10" s="47">
        <f t="shared" si="0"/>
        <v>101.63383259119327</v>
      </c>
      <c r="J10" s="34"/>
      <c r="K10" s="12"/>
      <c r="L10" s="12"/>
      <c r="M10" s="12"/>
      <c r="N10" s="12"/>
    </row>
    <row r="11" spans="1:14" ht="15.75">
      <c r="A11" s="45" t="s">
        <v>27</v>
      </c>
      <c r="B11" s="5" t="s">
        <v>26</v>
      </c>
      <c r="C11" s="20">
        <v>10250.7</v>
      </c>
      <c r="D11" s="23">
        <v>8893.2</v>
      </c>
      <c r="E11" s="16">
        <f t="shared" si="2"/>
        <v>86.75700196084169</v>
      </c>
      <c r="F11" s="20">
        <v>10733.4</v>
      </c>
      <c r="G11" s="23">
        <v>9038.5</v>
      </c>
      <c r="H11" s="16">
        <f t="shared" si="1"/>
        <v>84.2091042912777</v>
      </c>
      <c r="I11" s="25">
        <f t="shared" si="0"/>
        <v>101.63383259119327</v>
      </c>
      <c r="J11" s="34"/>
      <c r="K11" s="12"/>
      <c r="L11" s="12"/>
      <c r="M11" s="12"/>
      <c r="N11" s="12"/>
    </row>
    <row r="12" spans="1:14" ht="15.75">
      <c r="A12" s="56" t="s">
        <v>28</v>
      </c>
      <c r="B12" s="3" t="s">
        <v>29</v>
      </c>
      <c r="C12" s="19">
        <f>SUM(C13:C15)</f>
        <v>17331.7</v>
      </c>
      <c r="D12" s="19">
        <f>SUM(D13:D15)</f>
        <v>14153.900000000001</v>
      </c>
      <c r="E12" s="18">
        <f t="shared" si="2"/>
        <v>81.66481072254886</v>
      </c>
      <c r="F12" s="19">
        <f>SUM(F13:F15)</f>
        <v>21828.3</v>
      </c>
      <c r="G12" s="19">
        <f>SUM(G13:G15)</f>
        <v>18881.8</v>
      </c>
      <c r="H12" s="18">
        <f t="shared" si="1"/>
        <v>86.50146827741968</v>
      </c>
      <c r="I12" s="47">
        <f t="shared" si="0"/>
        <v>133.40351422576109</v>
      </c>
      <c r="J12" s="34"/>
      <c r="K12" s="12"/>
      <c r="L12" s="12"/>
      <c r="M12" s="12"/>
      <c r="N12" s="12"/>
    </row>
    <row r="13" spans="1:14" ht="15.75">
      <c r="A13" s="45" t="s">
        <v>30</v>
      </c>
      <c r="B13" s="4" t="s">
        <v>31</v>
      </c>
      <c r="C13" s="20">
        <v>830</v>
      </c>
      <c r="D13" s="20">
        <v>125.2</v>
      </c>
      <c r="E13" s="16">
        <f t="shared" si="2"/>
        <v>15.084337349397591</v>
      </c>
      <c r="F13" s="20">
        <v>15</v>
      </c>
      <c r="G13" s="20">
        <v>24.2</v>
      </c>
      <c r="H13" s="16">
        <f t="shared" si="1"/>
        <v>161.33333333333331</v>
      </c>
      <c r="I13" s="25">
        <f t="shared" si="0"/>
        <v>19.329073482428115</v>
      </c>
      <c r="J13" s="34"/>
      <c r="K13" s="12"/>
      <c r="L13" s="12"/>
      <c r="M13" s="12"/>
      <c r="N13" s="12"/>
    </row>
    <row r="14" spans="1:14" ht="15.75">
      <c r="A14" s="45" t="s">
        <v>32</v>
      </c>
      <c r="B14" s="4" t="s">
        <v>33</v>
      </c>
      <c r="C14" s="20">
        <v>12401.7</v>
      </c>
      <c r="D14" s="23">
        <v>12566.5</v>
      </c>
      <c r="E14" s="16">
        <f t="shared" si="2"/>
        <v>101.32885007700555</v>
      </c>
      <c r="F14" s="20">
        <v>17913.3</v>
      </c>
      <c r="G14" s="23">
        <v>17914.1</v>
      </c>
      <c r="H14" s="16">
        <f t="shared" si="1"/>
        <v>100.00446595546326</v>
      </c>
      <c r="I14" s="25">
        <f t="shared" si="0"/>
        <v>142.55441053594876</v>
      </c>
      <c r="J14" s="34"/>
      <c r="K14" s="12"/>
      <c r="L14" s="12"/>
      <c r="M14" s="12"/>
      <c r="N14" s="12"/>
    </row>
    <row r="15" spans="1:14" ht="31.5">
      <c r="A15" s="45" t="s">
        <v>34</v>
      </c>
      <c r="B15" s="4" t="s">
        <v>35</v>
      </c>
      <c r="C15" s="16">
        <v>4100</v>
      </c>
      <c r="D15" s="23">
        <v>1462.2</v>
      </c>
      <c r="E15" s="16">
        <f t="shared" si="2"/>
        <v>35.66341463414634</v>
      </c>
      <c r="F15" s="16">
        <v>3900</v>
      </c>
      <c r="G15" s="23">
        <v>943.5</v>
      </c>
      <c r="H15" s="16">
        <f t="shared" si="1"/>
        <v>24.192307692307693</v>
      </c>
      <c r="I15" s="25">
        <f t="shared" si="0"/>
        <v>64.5260566270004</v>
      </c>
      <c r="J15" s="34"/>
      <c r="K15" s="12"/>
      <c r="L15" s="12"/>
      <c r="M15" s="12"/>
      <c r="N15" s="12"/>
    </row>
    <row r="16" spans="1:14" ht="15.75">
      <c r="A16" s="56" t="s">
        <v>36</v>
      </c>
      <c r="B16" s="3" t="s">
        <v>37</v>
      </c>
      <c r="C16" s="18">
        <f>SUM(C17)</f>
        <v>35158.9</v>
      </c>
      <c r="D16" s="18">
        <f>SUM(D17)</f>
        <v>10623.9</v>
      </c>
      <c r="E16" s="18">
        <f t="shared" si="2"/>
        <v>30.21681565691759</v>
      </c>
      <c r="F16" s="18">
        <f>SUM(F17)</f>
        <v>14600</v>
      </c>
      <c r="G16" s="18">
        <f>SUM(G17)</f>
        <v>6978.7</v>
      </c>
      <c r="H16" s="18">
        <f t="shared" si="1"/>
        <v>47.79931506849315</v>
      </c>
      <c r="I16" s="47">
        <f t="shared" si="0"/>
        <v>65.68868306365836</v>
      </c>
      <c r="J16" s="34"/>
      <c r="K16" s="12"/>
      <c r="L16" s="12"/>
      <c r="M16" s="12"/>
      <c r="N16" s="12"/>
    </row>
    <row r="17" spans="1:14" ht="15.75">
      <c r="A17" s="45" t="s">
        <v>38</v>
      </c>
      <c r="B17" s="4" t="s">
        <v>39</v>
      </c>
      <c r="C17" s="16">
        <v>35158.9</v>
      </c>
      <c r="D17" s="23">
        <v>10623.9</v>
      </c>
      <c r="E17" s="16">
        <f>SUM(D17)/C17*100</f>
        <v>30.21681565691759</v>
      </c>
      <c r="F17" s="16">
        <v>14600</v>
      </c>
      <c r="G17" s="23">
        <v>6978.7</v>
      </c>
      <c r="H17" s="16">
        <f t="shared" si="1"/>
        <v>47.79931506849315</v>
      </c>
      <c r="I17" s="25">
        <f t="shared" si="0"/>
        <v>65.68868306365836</v>
      </c>
      <c r="J17" s="34"/>
      <c r="K17" s="12"/>
      <c r="L17" s="12"/>
      <c r="M17" s="12"/>
      <c r="N17" s="12"/>
    </row>
    <row r="18" spans="1:14" ht="15.75">
      <c r="A18" s="45" t="s">
        <v>40</v>
      </c>
      <c r="B18" s="7" t="s">
        <v>41</v>
      </c>
      <c r="C18" s="24">
        <f>SUM(C19)</f>
        <v>5555.1</v>
      </c>
      <c r="D18" s="24">
        <f>SUM(D19)</f>
        <v>3397.7</v>
      </c>
      <c r="E18" s="18">
        <f>SUM(D18)/C18*100</f>
        <v>61.16361541646415</v>
      </c>
      <c r="F18" s="24">
        <f>F19</f>
        <v>5700</v>
      </c>
      <c r="G18" s="24">
        <f>G19</f>
        <v>3759.2</v>
      </c>
      <c r="H18" s="51">
        <f t="shared" si="1"/>
        <v>65.95087719298245</v>
      </c>
      <c r="I18" s="47">
        <f t="shared" si="0"/>
        <v>110.63955028401567</v>
      </c>
      <c r="J18" s="34" t="s">
        <v>1</v>
      </c>
      <c r="K18" s="12"/>
      <c r="L18" s="12"/>
      <c r="M18" s="12"/>
      <c r="N18" s="12"/>
    </row>
    <row r="19" spans="1:14" ht="15.75">
      <c r="A19" s="57" t="s">
        <v>42</v>
      </c>
      <c r="B19" s="6" t="s">
        <v>41</v>
      </c>
      <c r="C19" s="16">
        <v>5555.1</v>
      </c>
      <c r="D19" s="16">
        <v>3397.7</v>
      </c>
      <c r="E19" s="16">
        <f>SUM(D19)/C19*100</f>
        <v>61.16361541646415</v>
      </c>
      <c r="F19" s="16">
        <v>5700</v>
      </c>
      <c r="G19" s="16">
        <v>3759.2</v>
      </c>
      <c r="H19" s="25">
        <f t="shared" si="1"/>
        <v>65.95087719298245</v>
      </c>
      <c r="I19" s="25">
        <f t="shared" si="0"/>
        <v>110.63955028401567</v>
      </c>
      <c r="J19" s="34" t="s">
        <v>1</v>
      </c>
      <c r="K19" s="12"/>
      <c r="L19" s="12"/>
      <c r="M19" s="12"/>
      <c r="N19" s="12"/>
    </row>
    <row r="20" spans="1:14" ht="63">
      <c r="A20" s="56" t="s">
        <v>43</v>
      </c>
      <c r="B20" s="7" t="s">
        <v>44</v>
      </c>
      <c r="C20" s="19">
        <f>SUM(C21:C24)</f>
        <v>7550.2</v>
      </c>
      <c r="D20" s="19">
        <f>SUM(D21:D24)</f>
        <v>10422.1</v>
      </c>
      <c r="E20" s="18">
        <f>SUM(D20)/C20*100</f>
        <v>138.03740298270247</v>
      </c>
      <c r="F20" s="19">
        <f>SUM(F21:F24)</f>
        <v>7880</v>
      </c>
      <c r="G20" s="19">
        <f>SUM(G21:G24)</f>
        <v>8346.8</v>
      </c>
      <c r="H20" s="18">
        <f t="shared" si="1"/>
        <v>105.92385786802029</v>
      </c>
      <c r="I20" s="18">
        <f t="shared" si="0"/>
        <v>80.08750635668434</v>
      </c>
      <c r="J20" s="34" t="s">
        <v>1</v>
      </c>
      <c r="K20" s="12"/>
      <c r="L20" s="12"/>
      <c r="M20" s="12"/>
      <c r="N20" s="12"/>
    </row>
    <row r="21" spans="1:14" ht="47.25">
      <c r="A21" s="45" t="s">
        <v>45</v>
      </c>
      <c r="B21" s="6" t="s">
        <v>46</v>
      </c>
      <c r="C21" s="17">
        <v>0</v>
      </c>
      <c r="D21" s="16">
        <v>0</v>
      </c>
      <c r="E21" s="16"/>
      <c r="F21" s="20"/>
      <c r="G21" s="16"/>
      <c r="H21" s="16"/>
      <c r="I21" s="16"/>
      <c r="J21" s="34" t="s">
        <v>1</v>
      </c>
      <c r="K21" s="12"/>
      <c r="L21" s="12"/>
      <c r="M21" s="12"/>
      <c r="N21" s="12"/>
    </row>
    <row r="22" spans="1:14" ht="48.75" customHeight="1">
      <c r="A22" s="45" t="s">
        <v>47</v>
      </c>
      <c r="B22" s="6" t="s">
        <v>48</v>
      </c>
      <c r="C22" s="16">
        <v>7245.2</v>
      </c>
      <c r="D22" s="16">
        <v>10272.1</v>
      </c>
      <c r="E22" s="16">
        <f>SUM(D22)/C22*100</f>
        <v>141.7780047479711</v>
      </c>
      <c r="F22" s="16">
        <v>7575</v>
      </c>
      <c r="G22" s="16">
        <v>8196.8</v>
      </c>
      <c r="H22" s="16">
        <f t="shared" si="1"/>
        <v>108.2085808580858</v>
      </c>
      <c r="I22" s="16"/>
      <c r="J22" s="34" t="s">
        <v>1</v>
      </c>
      <c r="K22" s="12"/>
      <c r="L22" s="12"/>
      <c r="M22" s="12"/>
      <c r="N22" s="12"/>
    </row>
    <row r="23" spans="1:14" ht="31.5">
      <c r="A23" s="45" t="s">
        <v>49</v>
      </c>
      <c r="B23" s="4" t="s">
        <v>50</v>
      </c>
      <c r="C23" s="20">
        <v>0</v>
      </c>
      <c r="D23" s="16">
        <v>0</v>
      </c>
      <c r="E23" s="16"/>
      <c r="F23" s="20"/>
      <c r="G23" s="16"/>
      <c r="H23" s="16"/>
      <c r="I23" s="16"/>
      <c r="J23" s="34"/>
      <c r="K23" s="12"/>
      <c r="L23" s="12"/>
      <c r="M23" s="12"/>
      <c r="N23" s="12"/>
    </row>
    <row r="24" spans="1:14" ht="46.5" customHeight="1">
      <c r="A24" s="45" t="s">
        <v>51</v>
      </c>
      <c r="B24" s="4" t="s">
        <v>52</v>
      </c>
      <c r="C24" s="21">
        <v>305</v>
      </c>
      <c r="D24" s="16">
        <v>150</v>
      </c>
      <c r="E24" s="16">
        <f>SUM(D24)/C24*100</f>
        <v>49.18032786885246</v>
      </c>
      <c r="F24" s="21">
        <v>305</v>
      </c>
      <c r="G24" s="16">
        <v>150</v>
      </c>
      <c r="H24" s="25">
        <f t="shared" si="1"/>
        <v>49.18032786885246</v>
      </c>
      <c r="I24" s="25">
        <f t="shared" si="0"/>
        <v>100</v>
      </c>
      <c r="J24" s="34"/>
      <c r="K24" s="12"/>
      <c r="L24" s="12"/>
      <c r="M24" s="12"/>
      <c r="N24" s="12"/>
    </row>
    <row r="25" spans="1:14" ht="31.5">
      <c r="A25" s="56" t="s">
        <v>53</v>
      </c>
      <c r="B25" s="3" t="s">
        <v>54</v>
      </c>
      <c r="C25" s="22">
        <f>SUM(C26)</f>
        <v>217</v>
      </c>
      <c r="D25" s="22">
        <f>SUM(D26)</f>
        <v>118.1</v>
      </c>
      <c r="E25" s="18">
        <f>SUM(D25)/C25*100</f>
        <v>54.423963133640555</v>
      </c>
      <c r="F25" s="22">
        <f>SUM(F26)</f>
        <v>329.5</v>
      </c>
      <c r="G25" s="22">
        <f>SUM(G26)</f>
        <v>329.5</v>
      </c>
      <c r="H25" s="47">
        <f t="shared" si="1"/>
        <v>100</v>
      </c>
      <c r="I25" s="47">
        <f t="shared" si="0"/>
        <v>279.00084674005086</v>
      </c>
      <c r="J25" s="34"/>
      <c r="K25" s="12"/>
      <c r="L25" s="12"/>
      <c r="M25" s="12"/>
      <c r="N25" s="12"/>
    </row>
    <row r="26" spans="1:14" ht="31.5">
      <c r="A26" s="45" t="s">
        <v>55</v>
      </c>
      <c r="B26" s="4" t="s">
        <v>56</v>
      </c>
      <c r="C26" s="16">
        <v>217</v>
      </c>
      <c r="D26" s="16">
        <v>118.1</v>
      </c>
      <c r="E26" s="16">
        <f>SUM(D26)/C26*100</f>
        <v>54.423963133640555</v>
      </c>
      <c r="F26" s="20">
        <v>329.5</v>
      </c>
      <c r="G26" s="16">
        <v>329.5</v>
      </c>
      <c r="H26" s="25">
        <f t="shared" si="1"/>
        <v>100</v>
      </c>
      <c r="I26" s="25">
        <f t="shared" si="0"/>
        <v>279.00084674005086</v>
      </c>
      <c r="J26" s="34"/>
      <c r="K26" s="12"/>
      <c r="L26" s="12"/>
      <c r="M26" s="12"/>
      <c r="N26" s="12"/>
    </row>
    <row r="27" spans="1:14" ht="31.5">
      <c r="A27" s="58" t="s">
        <v>57</v>
      </c>
      <c r="B27" s="7" t="s">
        <v>58</v>
      </c>
      <c r="C27" s="22">
        <f>SUM(C28)</f>
        <v>50</v>
      </c>
      <c r="D27" s="22">
        <f>SUM(D28)</f>
        <v>53.6</v>
      </c>
      <c r="E27" s="18">
        <f>SUM(D27)/C27*100</f>
        <v>107.2</v>
      </c>
      <c r="F27" s="22">
        <f>SUM(F28)</f>
        <v>50</v>
      </c>
      <c r="G27" s="22">
        <f>SUM(G28)</f>
        <v>41.7</v>
      </c>
      <c r="H27" s="47">
        <f t="shared" si="1"/>
        <v>83.4</v>
      </c>
      <c r="I27" s="47">
        <f t="shared" si="0"/>
        <v>77.79850746268657</v>
      </c>
      <c r="J27" s="34" t="s">
        <v>1</v>
      </c>
      <c r="K27" s="12"/>
      <c r="L27" s="12"/>
      <c r="M27" s="12"/>
      <c r="N27" s="12"/>
    </row>
    <row r="28" spans="1:14" ht="30" customHeight="1">
      <c r="A28" s="59" t="s">
        <v>57</v>
      </c>
      <c r="B28" s="44" t="s">
        <v>59</v>
      </c>
      <c r="C28" s="20">
        <v>50</v>
      </c>
      <c r="D28" s="16">
        <v>53.6</v>
      </c>
      <c r="E28" s="16">
        <f>SUM(D28)/C28*100</f>
        <v>107.2</v>
      </c>
      <c r="F28" s="21">
        <v>50</v>
      </c>
      <c r="G28" s="16">
        <v>41.7</v>
      </c>
      <c r="H28" s="25">
        <f t="shared" si="1"/>
        <v>83.4</v>
      </c>
      <c r="I28" s="25">
        <f t="shared" si="0"/>
        <v>77.79850746268657</v>
      </c>
      <c r="J28" s="34" t="s">
        <v>1</v>
      </c>
      <c r="K28" s="12"/>
      <c r="L28" s="12"/>
      <c r="M28" s="12"/>
      <c r="N28" s="12"/>
    </row>
    <row r="29" spans="1:14" ht="29.25" customHeight="1">
      <c r="A29" s="57" t="s">
        <v>60</v>
      </c>
      <c r="B29" s="6" t="s">
        <v>61</v>
      </c>
      <c r="C29" s="20"/>
      <c r="D29" s="16"/>
      <c r="E29" s="16"/>
      <c r="F29" s="21"/>
      <c r="G29" s="16"/>
      <c r="H29" s="25"/>
      <c r="I29" s="25"/>
      <c r="J29" s="34"/>
      <c r="K29" s="12"/>
      <c r="L29" s="12"/>
      <c r="M29" s="12"/>
      <c r="N29" s="12"/>
    </row>
    <row r="30" spans="1:14" ht="32.25" customHeight="1">
      <c r="A30" s="56" t="s">
        <v>62</v>
      </c>
      <c r="B30" s="7" t="s">
        <v>63</v>
      </c>
      <c r="C30" s="15">
        <f>SUM(C31:C32)</f>
        <v>17110.7</v>
      </c>
      <c r="D30" s="19">
        <f>SUM(D31:D32)</f>
        <v>153.9</v>
      </c>
      <c r="E30" s="18">
        <f>SUM(D30)/C30*100</f>
        <v>0.8994371942702519</v>
      </c>
      <c r="F30" s="52">
        <f>SUM(F31:F32)</f>
        <v>13119.1</v>
      </c>
      <c r="G30" s="29">
        <f>SUM(G31:G32)</f>
        <v>3271.9</v>
      </c>
      <c r="H30" s="47">
        <f t="shared" si="1"/>
        <v>24.939973016441677</v>
      </c>
      <c r="I30" s="47">
        <f t="shared" si="0"/>
        <v>2125.9909031838856</v>
      </c>
      <c r="J30" s="34"/>
      <c r="K30" s="12"/>
      <c r="L30" s="12"/>
      <c r="M30" s="12"/>
      <c r="N30" s="12"/>
    </row>
    <row r="31" spans="1:14" ht="47.25">
      <c r="A31" s="45" t="s">
        <v>64</v>
      </c>
      <c r="B31" s="6" t="s">
        <v>65</v>
      </c>
      <c r="C31" s="16">
        <v>12810.7</v>
      </c>
      <c r="D31" s="16">
        <v>153.9</v>
      </c>
      <c r="E31" s="16">
        <f>SUM(D31)/C31*100</f>
        <v>1.201339505257324</v>
      </c>
      <c r="F31" s="16">
        <v>12098</v>
      </c>
      <c r="G31" s="16">
        <v>1546.4</v>
      </c>
      <c r="H31" s="25">
        <f t="shared" si="1"/>
        <v>12.782278062489668</v>
      </c>
      <c r="I31" s="47">
        <v>1446.2</v>
      </c>
      <c r="J31" s="34"/>
      <c r="K31" s="12"/>
      <c r="L31" s="12"/>
      <c r="M31" s="12"/>
      <c r="N31" s="12"/>
    </row>
    <row r="32" spans="1:14" ht="48" customHeight="1">
      <c r="A32" s="45" t="s">
        <v>66</v>
      </c>
      <c r="B32" s="5" t="s">
        <v>67</v>
      </c>
      <c r="C32" s="16">
        <v>4300</v>
      </c>
      <c r="D32" s="16"/>
      <c r="E32" s="16"/>
      <c r="F32" s="16">
        <v>1021.1</v>
      </c>
      <c r="G32" s="16">
        <v>1725.5</v>
      </c>
      <c r="H32" s="25">
        <f t="shared" si="1"/>
        <v>168.98442855743804</v>
      </c>
      <c r="I32" s="25"/>
      <c r="J32" s="34"/>
      <c r="K32" s="12"/>
      <c r="L32" s="12"/>
      <c r="M32" s="12"/>
      <c r="N32" s="12"/>
    </row>
    <row r="33" spans="1:14" ht="30" customHeight="1">
      <c r="A33" s="56" t="s">
        <v>68</v>
      </c>
      <c r="B33" s="3" t="s">
        <v>69</v>
      </c>
      <c r="C33" s="47">
        <f>SUM(C34:C37)</f>
        <v>2800</v>
      </c>
      <c r="D33" s="47">
        <f>SUM(D34:D37)</f>
        <v>511.2</v>
      </c>
      <c r="E33" s="18">
        <f>SUM(D33)/C33*100</f>
        <v>18.257142857142856</v>
      </c>
      <c r="F33" s="47">
        <f>SUM(F34:F37)</f>
        <v>400</v>
      </c>
      <c r="G33" s="47">
        <f>SUM(G34:G37)</f>
        <v>514.4</v>
      </c>
      <c r="H33" s="47">
        <v>187.5</v>
      </c>
      <c r="I33" s="47">
        <v>122.6</v>
      </c>
      <c r="J33" s="34"/>
      <c r="K33" s="12"/>
      <c r="L33" s="12"/>
      <c r="M33" s="12"/>
      <c r="N33" s="12"/>
    </row>
    <row r="34" spans="1:14" ht="63">
      <c r="A34" s="45" t="s">
        <v>70</v>
      </c>
      <c r="B34" s="4" t="s">
        <v>71</v>
      </c>
      <c r="C34" s="48">
        <v>1550</v>
      </c>
      <c r="D34" s="48">
        <v>374.3</v>
      </c>
      <c r="E34" s="16">
        <f>SUM(D34)/C34*100</f>
        <v>24.148387096774194</v>
      </c>
      <c r="F34" s="31"/>
      <c r="G34" s="31">
        <v>218.5</v>
      </c>
      <c r="H34" s="16"/>
      <c r="I34" s="16">
        <f aca="true" t="shared" si="3" ref="I34:I56">G34/D34*100</f>
        <v>58.37563451776649</v>
      </c>
      <c r="J34" s="34"/>
      <c r="K34" s="12"/>
      <c r="L34" s="12"/>
      <c r="M34" s="12"/>
      <c r="N34" s="12"/>
    </row>
    <row r="35" spans="1:14" ht="63">
      <c r="A35" s="45" t="s">
        <v>72</v>
      </c>
      <c r="B35" s="4" t="s">
        <v>73</v>
      </c>
      <c r="C35" s="20">
        <v>0</v>
      </c>
      <c r="D35" s="23">
        <v>72.2</v>
      </c>
      <c r="E35" s="16"/>
      <c r="F35" s="31">
        <v>200</v>
      </c>
      <c r="G35" s="32">
        <v>69</v>
      </c>
      <c r="H35" s="16">
        <f aca="true" t="shared" si="4" ref="H35:H59">G35/F35*100</f>
        <v>34.5</v>
      </c>
      <c r="I35" s="16">
        <f t="shared" si="3"/>
        <v>95.56786703601108</v>
      </c>
      <c r="J35" s="34"/>
      <c r="K35" s="12"/>
      <c r="L35" s="12"/>
      <c r="M35" s="12"/>
      <c r="N35" s="12"/>
    </row>
    <row r="36" spans="1:14" ht="189">
      <c r="A36" s="45" t="s">
        <v>74</v>
      </c>
      <c r="B36" s="4" t="s">
        <v>75</v>
      </c>
      <c r="C36" s="20">
        <v>250</v>
      </c>
      <c r="D36" s="23">
        <v>80.5</v>
      </c>
      <c r="E36" s="16">
        <f aca="true" t="shared" si="5" ref="E36:E48">SUM(D36)/C36*100</f>
        <v>32.2</v>
      </c>
      <c r="F36" s="31"/>
      <c r="G36" s="32">
        <v>6.7</v>
      </c>
      <c r="H36" s="18"/>
      <c r="I36" s="18"/>
      <c r="J36" s="34"/>
      <c r="K36" s="12"/>
      <c r="L36" s="12">
        <v>108</v>
      </c>
      <c r="M36" s="12"/>
      <c r="N36" s="12"/>
    </row>
    <row r="37" spans="1:14" ht="31.5">
      <c r="A37" s="45" t="s">
        <v>76</v>
      </c>
      <c r="B37" s="26" t="s">
        <v>77</v>
      </c>
      <c r="C37" s="20">
        <v>1000</v>
      </c>
      <c r="D37" s="23">
        <v>-15.8</v>
      </c>
      <c r="E37" s="16">
        <f t="shared" si="5"/>
        <v>-1.58</v>
      </c>
      <c r="F37" s="31">
        <v>200</v>
      </c>
      <c r="G37" s="32">
        <v>220.2</v>
      </c>
      <c r="H37" s="16">
        <f t="shared" si="4"/>
        <v>110.1</v>
      </c>
      <c r="I37" s="16">
        <f t="shared" si="3"/>
        <v>-1393.670886075949</v>
      </c>
      <c r="J37" s="34"/>
      <c r="K37" s="12"/>
      <c r="L37" s="12"/>
      <c r="M37" s="12"/>
      <c r="N37" s="12"/>
    </row>
    <row r="38" spans="1:14" ht="30" customHeight="1">
      <c r="A38" s="56" t="s">
        <v>168</v>
      </c>
      <c r="B38" s="3" t="s">
        <v>169</v>
      </c>
      <c r="C38" s="47"/>
      <c r="D38" s="47"/>
      <c r="E38" s="18"/>
      <c r="F38" s="47">
        <f>SUM(F39)</f>
        <v>0</v>
      </c>
      <c r="G38" s="47">
        <f>SUM(G39)</f>
        <v>0</v>
      </c>
      <c r="H38" s="47"/>
      <c r="I38" s="47"/>
      <c r="J38" s="34"/>
      <c r="K38" s="12"/>
      <c r="L38" s="12"/>
      <c r="M38" s="12"/>
      <c r="N38" s="12"/>
    </row>
    <row r="39" spans="1:14" ht="47.25">
      <c r="A39" s="45" t="s">
        <v>171</v>
      </c>
      <c r="B39" s="4" t="s">
        <v>170</v>
      </c>
      <c r="C39" s="48"/>
      <c r="D39" s="48"/>
      <c r="E39" s="16"/>
      <c r="F39" s="31"/>
      <c r="G39" s="31"/>
      <c r="H39" s="16"/>
      <c r="I39" s="16"/>
      <c r="J39" s="34"/>
      <c r="K39" s="12"/>
      <c r="L39" s="12"/>
      <c r="M39" s="12"/>
      <c r="N39" s="12"/>
    </row>
    <row r="40" spans="1:14" ht="15.75">
      <c r="A40" s="56" t="s">
        <v>78</v>
      </c>
      <c r="B40" s="3" t="s">
        <v>79</v>
      </c>
      <c r="C40" s="19">
        <f>SUM(C41)+C46</f>
        <v>745685.5</v>
      </c>
      <c r="D40" s="19">
        <f>SUM(D41)+D46</f>
        <v>525880.4</v>
      </c>
      <c r="E40" s="18">
        <f t="shared" si="5"/>
        <v>70.52308245232072</v>
      </c>
      <c r="F40" s="19">
        <f>SUM(F41)+F46+F47</f>
        <v>1358301</v>
      </c>
      <c r="G40" s="19">
        <f>SUM(G41)+G46+G47</f>
        <v>719194.8</v>
      </c>
      <c r="H40" s="18">
        <f t="shared" si="4"/>
        <v>52.94811680179872</v>
      </c>
      <c r="I40" s="18">
        <f t="shared" si="3"/>
        <v>136.7601454627326</v>
      </c>
      <c r="J40" s="34"/>
      <c r="K40" s="12"/>
      <c r="L40" s="12"/>
      <c r="M40" s="12"/>
      <c r="N40" s="12"/>
    </row>
    <row r="41" spans="1:14" ht="31.5">
      <c r="A41" s="56" t="s">
        <v>80</v>
      </c>
      <c r="B41" s="3" t="s">
        <v>81</v>
      </c>
      <c r="C41" s="19">
        <f>SUM(C42:C45)</f>
        <v>744405.5</v>
      </c>
      <c r="D41" s="19">
        <f>SUM(D42:D45)</f>
        <v>524600.4</v>
      </c>
      <c r="E41" s="18">
        <f t="shared" si="5"/>
        <v>70.4723971007737</v>
      </c>
      <c r="F41" s="19">
        <f>SUM(F42:F45)</f>
        <v>1358152.5</v>
      </c>
      <c r="G41" s="19">
        <f>SUM(G42:G45)</f>
        <v>719046.3</v>
      </c>
      <c r="H41" s="18">
        <f t="shared" si="4"/>
        <v>52.942972162551705</v>
      </c>
      <c r="I41" s="18">
        <f t="shared" si="3"/>
        <v>137.06552644641522</v>
      </c>
      <c r="J41" s="34"/>
      <c r="K41" s="12"/>
      <c r="L41" s="12"/>
      <c r="M41" s="12"/>
      <c r="N41" s="12"/>
    </row>
    <row r="42" spans="1:14" ht="47.25">
      <c r="A42" s="45" t="s">
        <v>82</v>
      </c>
      <c r="B42" s="4" t="s">
        <v>83</v>
      </c>
      <c r="C42" s="16">
        <v>115056.3</v>
      </c>
      <c r="D42" s="23">
        <v>86291.7</v>
      </c>
      <c r="E42" s="16">
        <f t="shared" si="5"/>
        <v>74.99954370164866</v>
      </c>
      <c r="F42" s="16">
        <v>127836.5</v>
      </c>
      <c r="G42" s="23">
        <v>99073.3</v>
      </c>
      <c r="H42" s="16">
        <f t="shared" si="4"/>
        <v>77.50000977811501</v>
      </c>
      <c r="I42" s="18">
        <f t="shared" si="3"/>
        <v>114.81208505568902</v>
      </c>
      <c r="J42" s="34"/>
      <c r="K42" s="12"/>
      <c r="L42" s="12"/>
      <c r="M42" s="12"/>
      <c r="N42" s="12"/>
    </row>
    <row r="43" spans="1:14" ht="47.25">
      <c r="A43" s="45" t="s">
        <v>84</v>
      </c>
      <c r="B43" s="4" t="s">
        <v>85</v>
      </c>
      <c r="C43" s="20">
        <v>127727.8</v>
      </c>
      <c r="D43" s="23">
        <v>83089</v>
      </c>
      <c r="E43" s="16">
        <f t="shared" si="5"/>
        <v>65.05161758051105</v>
      </c>
      <c r="F43" s="20">
        <v>695321.8</v>
      </c>
      <c r="G43" s="23">
        <v>220510.5</v>
      </c>
      <c r="H43" s="16">
        <f t="shared" si="4"/>
        <v>31.713445486679692</v>
      </c>
      <c r="I43" s="18">
        <f t="shared" si="3"/>
        <v>265.39072560748116</v>
      </c>
      <c r="J43" s="34"/>
      <c r="K43" s="12"/>
      <c r="L43" s="12"/>
      <c r="M43" s="12"/>
      <c r="N43" s="12"/>
    </row>
    <row r="44" spans="1:14" ht="48.75" customHeight="1">
      <c r="A44" s="45" t="s">
        <v>86</v>
      </c>
      <c r="B44" s="4" t="s">
        <v>87</v>
      </c>
      <c r="C44" s="20">
        <v>490058.4</v>
      </c>
      <c r="D44" s="20">
        <v>344450</v>
      </c>
      <c r="E44" s="16">
        <f t="shared" si="5"/>
        <v>70.28754123998282</v>
      </c>
      <c r="F44" s="20">
        <v>498803.7</v>
      </c>
      <c r="G44" s="20">
        <v>368889</v>
      </c>
      <c r="H44" s="16">
        <f t="shared" si="4"/>
        <v>73.95474412078339</v>
      </c>
      <c r="I44" s="16">
        <f t="shared" si="3"/>
        <v>107.09507911162723</v>
      </c>
      <c r="J44" s="34"/>
      <c r="K44" s="12"/>
      <c r="L44" s="12"/>
      <c r="M44" s="12"/>
      <c r="N44" s="12"/>
    </row>
    <row r="45" spans="1:14" ht="15.75">
      <c r="A45" s="45" t="s">
        <v>88</v>
      </c>
      <c r="B45" s="6" t="s">
        <v>89</v>
      </c>
      <c r="C45" s="20">
        <v>11563</v>
      </c>
      <c r="D45" s="23">
        <v>10769.7</v>
      </c>
      <c r="E45" s="16">
        <f t="shared" si="5"/>
        <v>93.13932370492087</v>
      </c>
      <c r="F45" s="20">
        <v>36190.5</v>
      </c>
      <c r="G45" s="23">
        <v>30573.5</v>
      </c>
      <c r="H45" s="16">
        <f t="shared" si="4"/>
        <v>84.47935231621558</v>
      </c>
      <c r="I45" s="18">
        <f t="shared" si="3"/>
        <v>283.88441646471114</v>
      </c>
      <c r="J45" s="34"/>
      <c r="K45" s="12"/>
      <c r="L45" s="12"/>
      <c r="M45" s="12"/>
      <c r="N45" s="12"/>
    </row>
    <row r="46" spans="1:14" ht="31.5">
      <c r="A46" s="56" t="s">
        <v>90</v>
      </c>
      <c r="B46" s="7" t="s">
        <v>91</v>
      </c>
      <c r="C46" s="19">
        <v>1280</v>
      </c>
      <c r="D46" s="49">
        <v>1280</v>
      </c>
      <c r="E46" s="18">
        <f t="shared" si="5"/>
        <v>100</v>
      </c>
      <c r="F46" s="19">
        <v>200</v>
      </c>
      <c r="G46" s="49">
        <v>200</v>
      </c>
      <c r="H46" s="18">
        <f t="shared" si="4"/>
        <v>100</v>
      </c>
      <c r="I46" s="18">
        <f t="shared" si="3"/>
        <v>15.625</v>
      </c>
      <c r="J46" s="34"/>
      <c r="K46" s="12"/>
      <c r="L46" s="12"/>
      <c r="M46" s="12"/>
      <c r="N46" s="12"/>
    </row>
    <row r="47" spans="1:14" ht="78.75">
      <c r="A47" s="56" t="s">
        <v>92</v>
      </c>
      <c r="B47" s="3" t="s">
        <v>93</v>
      </c>
      <c r="C47" s="53" t="s">
        <v>167</v>
      </c>
      <c r="D47" s="54" t="s">
        <v>167</v>
      </c>
      <c r="E47" s="50" t="s">
        <v>167</v>
      </c>
      <c r="F47" s="53" t="s">
        <v>172</v>
      </c>
      <c r="G47" s="54" t="s">
        <v>172</v>
      </c>
      <c r="H47" s="50"/>
      <c r="I47" s="50"/>
      <c r="J47" s="34"/>
      <c r="K47" s="12"/>
      <c r="L47" s="12"/>
      <c r="M47" s="12"/>
      <c r="N47" s="12"/>
    </row>
    <row r="48" spans="1:14" ht="15.75">
      <c r="A48" s="38"/>
      <c r="B48" s="3" t="s">
        <v>94</v>
      </c>
      <c r="C48" s="18">
        <f>SUM(C7)+C40</f>
        <v>953034.9</v>
      </c>
      <c r="D48" s="18">
        <f>SUM(D7)+D40</f>
        <v>649387.1000000001</v>
      </c>
      <c r="E48" s="18">
        <f t="shared" si="5"/>
        <v>68.13885829364696</v>
      </c>
      <c r="F48" s="18">
        <f>SUM(F7)+F40</f>
        <v>1557031.6</v>
      </c>
      <c r="G48" s="18">
        <f>SUM(G7)+G40</f>
        <v>863061.5</v>
      </c>
      <c r="H48" s="18">
        <f t="shared" si="4"/>
        <v>55.42992833286107</v>
      </c>
      <c r="I48" s="18"/>
      <c r="J48" s="34"/>
      <c r="K48" s="12"/>
      <c r="L48" s="12"/>
      <c r="M48" s="12"/>
      <c r="N48" s="12"/>
    </row>
    <row r="49" spans="1:14" s="40" customFormat="1" ht="15.75">
      <c r="A49" s="62" t="s">
        <v>95</v>
      </c>
      <c r="B49" s="63"/>
      <c r="C49" s="63"/>
      <c r="D49" s="63"/>
      <c r="E49" s="63"/>
      <c r="F49" s="63"/>
      <c r="G49" s="63"/>
      <c r="H49" s="63"/>
      <c r="I49" s="64"/>
      <c r="J49" s="34"/>
      <c r="K49" s="39"/>
      <c r="L49" s="39"/>
      <c r="M49" s="39"/>
      <c r="N49" s="39"/>
    </row>
    <row r="50" spans="1:14" s="40" customFormat="1" ht="15.75">
      <c r="A50" s="60" t="s">
        <v>96</v>
      </c>
      <c r="B50" s="46" t="s">
        <v>97</v>
      </c>
      <c r="C50" s="29">
        <f>SUM(C51:C56)</f>
        <v>98019.8</v>
      </c>
      <c r="D50" s="29">
        <f>SUM(D51:D56)</f>
        <v>69807.5</v>
      </c>
      <c r="E50" s="18">
        <f>SUM(D50)/C50*100</f>
        <v>71.21775396399502</v>
      </c>
      <c r="F50" s="29">
        <f>SUM(F51:F56)</f>
        <v>121631.7</v>
      </c>
      <c r="G50" s="29">
        <f>SUM(G51:G56)</f>
        <v>88041.2</v>
      </c>
      <c r="H50" s="18">
        <f t="shared" si="4"/>
        <v>72.3834329373017</v>
      </c>
      <c r="I50" s="18">
        <f t="shared" si="3"/>
        <v>126.11997278229417</v>
      </c>
      <c r="J50" s="34"/>
      <c r="K50" s="39"/>
      <c r="L50" s="39"/>
      <c r="M50" s="39"/>
      <c r="N50" s="39"/>
    </row>
    <row r="51" spans="1:14" s="40" customFormat="1" ht="70.5" customHeight="1">
      <c r="A51" s="61" t="s">
        <v>98</v>
      </c>
      <c r="B51" s="30" t="s">
        <v>99</v>
      </c>
      <c r="C51" s="31">
        <v>2404</v>
      </c>
      <c r="D51" s="32">
        <v>1765.7</v>
      </c>
      <c r="E51" s="16">
        <f>SUM(D51)/C51*100</f>
        <v>73.44841930116472</v>
      </c>
      <c r="F51" s="31">
        <v>2838.2</v>
      </c>
      <c r="G51" s="32">
        <v>2208.8</v>
      </c>
      <c r="H51" s="16">
        <f t="shared" si="4"/>
        <v>77.82397294059616</v>
      </c>
      <c r="I51" s="16">
        <f t="shared" si="3"/>
        <v>125.09486322704876</v>
      </c>
      <c r="J51" s="34"/>
      <c r="K51" s="39"/>
      <c r="L51" s="39"/>
      <c r="M51" s="39"/>
      <c r="N51" s="39"/>
    </row>
    <row r="52" spans="1:14" ht="47.25">
      <c r="A52" s="61" t="s">
        <v>100</v>
      </c>
      <c r="B52" s="6" t="s">
        <v>101</v>
      </c>
      <c r="C52" s="20">
        <v>30959.5</v>
      </c>
      <c r="D52" s="20">
        <v>21570.6</v>
      </c>
      <c r="E52" s="16">
        <f aca="true" t="shared" si="6" ref="E52:E88">SUM(D52)/C52*100</f>
        <v>69.67360583988759</v>
      </c>
      <c r="F52" s="20">
        <v>37420.7</v>
      </c>
      <c r="G52" s="20">
        <v>29664.7</v>
      </c>
      <c r="H52" s="16">
        <f>G52/F52*100</f>
        <v>79.27350370249621</v>
      </c>
      <c r="I52" s="16">
        <f t="shared" si="3"/>
        <v>137.52375919075038</v>
      </c>
      <c r="J52" s="34" t="s">
        <v>1</v>
      </c>
      <c r="K52" s="12"/>
      <c r="L52" s="12"/>
      <c r="M52" s="12"/>
      <c r="N52" s="12"/>
    </row>
    <row r="53" spans="1:14" ht="31.5" customHeight="1">
      <c r="A53" s="61" t="s">
        <v>102</v>
      </c>
      <c r="B53" s="6" t="s">
        <v>103</v>
      </c>
      <c r="C53" s="20">
        <v>31.8</v>
      </c>
      <c r="D53" s="23">
        <v>31.8</v>
      </c>
      <c r="E53" s="16">
        <f t="shared" si="6"/>
        <v>100</v>
      </c>
      <c r="F53" s="20">
        <v>4.3</v>
      </c>
      <c r="G53" s="23">
        <v>4.3</v>
      </c>
      <c r="H53" s="16">
        <f>G53/F53*100</f>
        <v>100</v>
      </c>
      <c r="I53" s="16">
        <f t="shared" si="3"/>
        <v>13.522012578616351</v>
      </c>
      <c r="J53" s="34" t="s">
        <v>1</v>
      </c>
      <c r="K53" s="12"/>
      <c r="L53" s="12"/>
      <c r="M53" s="12"/>
      <c r="N53" s="12"/>
    </row>
    <row r="54" spans="1:14" ht="31.5">
      <c r="A54" s="61" t="s">
        <v>104</v>
      </c>
      <c r="B54" s="6" t="s">
        <v>105</v>
      </c>
      <c r="C54" s="20">
        <v>8236.6</v>
      </c>
      <c r="D54" s="23">
        <v>7273</v>
      </c>
      <c r="E54" s="16">
        <f t="shared" si="6"/>
        <v>88.30099798460529</v>
      </c>
      <c r="F54" s="20">
        <v>10129.7</v>
      </c>
      <c r="G54" s="23">
        <v>7605.8</v>
      </c>
      <c r="H54" s="16">
        <f>G54/F54*100</f>
        <v>75.08415846471267</v>
      </c>
      <c r="I54" s="16">
        <f t="shared" si="3"/>
        <v>104.57582840643475</v>
      </c>
      <c r="J54" s="34" t="s">
        <v>1</v>
      </c>
      <c r="K54" s="12"/>
      <c r="L54" s="12"/>
      <c r="M54" s="12"/>
      <c r="N54" s="12"/>
    </row>
    <row r="55" spans="1:14" ht="15.75">
      <c r="A55" s="61" t="s">
        <v>106</v>
      </c>
      <c r="B55" s="6" t="s">
        <v>107</v>
      </c>
      <c r="C55" s="20">
        <v>300</v>
      </c>
      <c r="D55" s="23">
        <v>0</v>
      </c>
      <c r="E55" s="16">
        <f t="shared" si="6"/>
        <v>0</v>
      </c>
      <c r="F55" s="20">
        <v>300</v>
      </c>
      <c r="G55" s="23">
        <v>0</v>
      </c>
      <c r="H55" s="16">
        <f>G55/F55*100</f>
        <v>0</v>
      </c>
      <c r="I55" s="16"/>
      <c r="J55" s="34" t="s">
        <v>1</v>
      </c>
      <c r="K55" s="12"/>
      <c r="L55" s="12"/>
      <c r="M55" s="12"/>
      <c r="N55" s="12"/>
    </row>
    <row r="56" spans="1:14" ht="15.75">
      <c r="A56" s="61" t="s">
        <v>108</v>
      </c>
      <c r="B56" s="1" t="s">
        <v>109</v>
      </c>
      <c r="C56" s="20">
        <v>56087.9</v>
      </c>
      <c r="D56" s="20">
        <v>39166.4</v>
      </c>
      <c r="E56" s="16">
        <f t="shared" si="6"/>
        <v>69.83039122520186</v>
      </c>
      <c r="F56" s="20">
        <v>70938.8</v>
      </c>
      <c r="G56" s="20">
        <v>48557.6</v>
      </c>
      <c r="H56" s="16">
        <f t="shared" si="4"/>
        <v>68.44998787687415</v>
      </c>
      <c r="I56" s="16">
        <f t="shared" si="3"/>
        <v>123.97769516728623</v>
      </c>
      <c r="J56" s="34" t="s">
        <v>1</v>
      </c>
      <c r="K56" s="12"/>
      <c r="L56" s="12"/>
      <c r="M56" s="12"/>
      <c r="N56" s="12"/>
    </row>
    <row r="57" spans="1:14" ht="31.5">
      <c r="A57" s="60" t="s">
        <v>110</v>
      </c>
      <c r="B57" s="3" t="s">
        <v>8</v>
      </c>
      <c r="C57" s="19">
        <f>SUM(C58:C58)</f>
        <v>1676.4</v>
      </c>
      <c r="D57" s="19">
        <f>SUM(D58:D58)</f>
        <v>1523.2</v>
      </c>
      <c r="E57" s="18">
        <f t="shared" si="6"/>
        <v>90.86136960152707</v>
      </c>
      <c r="F57" s="19">
        <f>SUM(F58:F58)</f>
        <v>2086.9</v>
      </c>
      <c r="G57" s="19">
        <f>SUM(G58:G58)</f>
        <v>1756.2</v>
      </c>
      <c r="H57" s="18">
        <f t="shared" si="4"/>
        <v>84.15352915808137</v>
      </c>
      <c r="I57" s="18">
        <f>G57/D57*100</f>
        <v>115.296743697479</v>
      </c>
      <c r="J57" s="34"/>
      <c r="K57" s="12"/>
      <c r="L57" s="12"/>
      <c r="M57" s="12"/>
      <c r="N57" s="12"/>
    </row>
    <row r="58" spans="1:14" ht="63">
      <c r="A58" s="61" t="s">
        <v>111</v>
      </c>
      <c r="B58" s="6" t="s">
        <v>112</v>
      </c>
      <c r="C58" s="16">
        <v>1676.4</v>
      </c>
      <c r="D58" s="16">
        <v>1523.2</v>
      </c>
      <c r="E58" s="16">
        <f t="shared" si="6"/>
        <v>90.86136960152707</v>
      </c>
      <c r="F58" s="16">
        <v>2086.9</v>
      </c>
      <c r="G58" s="16">
        <v>1756.2</v>
      </c>
      <c r="H58" s="16">
        <f t="shared" si="4"/>
        <v>84.15352915808137</v>
      </c>
      <c r="I58" s="16">
        <f aca="true" t="shared" si="7" ref="I58:I87">G58/D58*100</f>
        <v>115.296743697479</v>
      </c>
      <c r="J58" s="34"/>
      <c r="K58" s="12"/>
      <c r="L58" s="12"/>
      <c r="M58" s="12"/>
      <c r="N58" s="12"/>
    </row>
    <row r="59" spans="1:14" ht="15.75">
      <c r="A59" s="60" t="s">
        <v>113</v>
      </c>
      <c r="B59" s="7" t="s">
        <v>7</v>
      </c>
      <c r="C59" s="18">
        <f>SUM(C60:C63)</f>
        <v>114419.20000000001</v>
      </c>
      <c r="D59" s="18">
        <f>SUM(D60:D63)</f>
        <v>64817.6</v>
      </c>
      <c r="E59" s="18">
        <f t="shared" si="6"/>
        <v>56.649233695044174</v>
      </c>
      <c r="F59" s="18">
        <f>SUM(F60:F63)</f>
        <v>60822.299999999996</v>
      </c>
      <c r="G59" s="18">
        <f>SUM(G60:G63)</f>
        <v>33221.3</v>
      </c>
      <c r="H59" s="18">
        <f t="shared" si="4"/>
        <v>54.620262633935255</v>
      </c>
      <c r="I59" s="18">
        <f t="shared" si="7"/>
        <v>51.25351756313101</v>
      </c>
      <c r="J59" s="34"/>
      <c r="K59" s="12"/>
      <c r="L59" s="12"/>
      <c r="M59" s="12"/>
      <c r="N59" s="12"/>
    </row>
    <row r="60" spans="1:14" ht="15.75">
      <c r="A60" s="61" t="s">
        <v>114</v>
      </c>
      <c r="B60" s="4" t="s">
        <v>115</v>
      </c>
      <c r="C60" s="16">
        <v>495.1</v>
      </c>
      <c r="D60" s="16">
        <v>389.4</v>
      </c>
      <c r="E60" s="16">
        <f t="shared" si="6"/>
        <v>78.65077762068267</v>
      </c>
      <c r="F60" s="16">
        <v>898.2</v>
      </c>
      <c r="G60" s="16">
        <v>427.8</v>
      </c>
      <c r="H60" s="16">
        <f aca="true" t="shared" si="8" ref="H60:H87">G60/F60*100</f>
        <v>47.62859051436206</v>
      </c>
      <c r="I60" s="16">
        <f t="shared" si="7"/>
        <v>109.86132511556241</v>
      </c>
      <c r="J60" s="34"/>
      <c r="K60" s="12"/>
      <c r="L60" s="12"/>
      <c r="M60" s="12"/>
      <c r="N60" s="12"/>
    </row>
    <row r="61" spans="1:14" ht="15.75">
      <c r="A61" s="61" t="s">
        <v>116</v>
      </c>
      <c r="B61" s="6" t="s">
        <v>6</v>
      </c>
      <c r="C61" s="16">
        <v>3532.5</v>
      </c>
      <c r="D61" s="16">
        <v>3532.5</v>
      </c>
      <c r="E61" s="16">
        <f t="shared" si="6"/>
        <v>100</v>
      </c>
      <c r="F61" s="16">
        <v>10734.9</v>
      </c>
      <c r="G61" s="16">
        <v>9332.2</v>
      </c>
      <c r="H61" s="16">
        <f t="shared" si="8"/>
        <v>86.93327371470625</v>
      </c>
      <c r="I61" s="16"/>
      <c r="J61" s="34"/>
      <c r="K61" s="12"/>
      <c r="L61" s="12"/>
      <c r="M61" s="12"/>
      <c r="N61" s="12"/>
    </row>
    <row r="62" spans="1:14" ht="15.75">
      <c r="A62" s="61" t="s">
        <v>117</v>
      </c>
      <c r="B62" s="14" t="s">
        <v>118</v>
      </c>
      <c r="C62" s="16">
        <v>110331.6</v>
      </c>
      <c r="D62" s="16">
        <v>60895.7</v>
      </c>
      <c r="E62" s="16">
        <f t="shared" si="6"/>
        <v>55.193344427163204</v>
      </c>
      <c r="F62" s="16">
        <v>42664.2</v>
      </c>
      <c r="G62" s="16">
        <v>19512.4</v>
      </c>
      <c r="H62" s="16">
        <f t="shared" si="8"/>
        <v>45.7348315449487</v>
      </c>
      <c r="I62" s="16">
        <f t="shared" si="7"/>
        <v>32.04232811183713</v>
      </c>
      <c r="J62" s="34"/>
      <c r="K62" s="12"/>
      <c r="L62" s="12"/>
      <c r="M62" s="12"/>
      <c r="N62" s="12"/>
    </row>
    <row r="63" spans="1:14" ht="33" customHeight="1">
      <c r="A63" s="61" t="s">
        <v>119</v>
      </c>
      <c r="B63" s="27" t="s">
        <v>120</v>
      </c>
      <c r="C63" s="16">
        <v>60</v>
      </c>
      <c r="D63" s="16"/>
      <c r="E63" s="16">
        <f t="shared" si="6"/>
        <v>0</v>
      </c>
      <c r="F63" s="16">
        <v>6525</v>
      </c>
      <c r="G63" s="16">
        <v>3948.9</v>
      </c>
      <c r="H63" s="16">
        <f t="shared" si="8"/>
        <v>60.51954022988506</v>
      </c>
      <c r="I63" s="16"/>
      <c r="J63" s="34"/>
      <c r="K63" s="12"/>
      <c r="L63" s="12"/>
      <c r="M63" s="12"/>
      <c r="N63" s="12"/>
    </row>
    <row r="64" spans="1:14" ht="15.75">
      <c r="A64" s="60" t="s">
        <v>173</v>
      </c>
      <c r="B64" s="7" t="s">
        <v>5</v>
      </c>
      <c r="C64" s="18"/>
      <c r="D64" s="18"/>
      <c r="E64" s="18"/>
      <c r="F64" s="18">
        <f>SUM(F65)</f>
        <v>551792.6</v>
      </c>
      <c r="G64" s="18">
        <f>SUM(G65)</f>
        <v>135830.6</v>
      </c>
      <c r="H64" s="18">
        <f>SUM(H65)</f>
        <v>24.616241682110275</v>
      </c>
      <c r="I64" s="16"/>
      <c r="J64" s="34"/>
      <c r="K64" s="12"/>
      <c r="L64" s="12"/>
      <c r="M64" s="12"/>
      <c r="N64" s="12"/>
    </row>
    <row r="65" spans="1:14" ht="15.75">
      <c r="A65" s="61" t="s">
        <v>174</v>
      </c>
      <c r="B65" s="4" t="s">
        <v>4</v>
      </c>
      <c r="C65" s="16"/>
      <c r="D65" s="16"/>
      <c r="E65" s="16"/>
      <c r="F65" s="16">
        <v>551792.6</v>
      </c>
      <c r="G65" s="16">
        <v>135830.6</v>
      </c>
      <c r="H65" s="16">
        <f>G65/F65*100</f>
        <v>24.616241682110275</v>
      </c>
      <c r="I65" s="16"/>
      <c r="J65" s="34"/>
      <c r="K65" s="12"/>
      <c r="L65" s="12"/>
      <c r="M65" s="12"/>
      <c r="N65" s="12"/>
    </row>
    <row r="66" spans="1:14" ht="15.75">
      <c r="A66" s="60" t="s">
        <v>180</v>
      </c>
      <c r="B66" s="7" t="s">
        <v>181</v>
      </c>
      <c r="C66" s="18"/>
      <c r="D66" s="18"/>
      <c r="E66" s="18"/>
      <c r="F66" s="18">
        <f>SUM(F67)</f>
        <v>329.5</v>
      </c>
      <c r="G66" s="18">
        <f>SUM(G67)</f>
        <v>0</v>
      </c>
      <c r="H66" s="18">
        <f>SUM(H67)</f>
        <v>0</v>
      </c>
      <c r="I66" s="16"/>
      <c r="J66" s="34"/>
      <c r="K66" s="12"/>
      <c r="L66" s="12"/>
      <c r="M66" s="12"/>
      <c r="N66" s="12"/>
    </row>
    <row r="67" spans="1:14" ht="31.5">
      <c r="A67" s="61" t="s">
        <v>183</v>
      </c>
      <c r="B67" s="4" t="s">
        <v>184</v>
      </c>
      <c r="C67" s="16"/>
      <c r="D67" s="16"/>
      <c r="E67" s="16"/>
      <c r="F67" s="16">
        <v>329.5</v>
      </c>
      <c r="G67" s="16">
        <v>0</v>
      </c>
      <c r="H67" s="16">
        <f>G67/F67*100</f>
        <v>0</v>
      </c>
      <c r="I67" s="16"/>
      <c r="J67" s="34"/>
      <c r="K67" s="12"/>
      <c r="L67" s="12"/>
      <c r="M67" s="12"/>
      <c r="N67" s="12"/>
    </row>
    <row r="68" spans="1:14" ht="15.75">
      <c r="A68" s="60" t="s">
        <v>121</v>
      </c>
      <c r="B68" s="28" t="s">
        <v>122</v>
      </c>
      <c r="C68" s="18">
        <f>SUM(C69:C73)</f>
        <v>638112.5000000001</v>
      </c>
      <c r="D68" s="18">
        <f>SUM(D69:D73)</f>
        <v>444223.89999999997</v>
      </c>
      <c r="E68" s="18">
        <f t="shared" si="6"/>
        <v>69.61529510862111</v>
      </c>
      <c r="F68" s="18">
        <f>SUM(F69:F73)</f>
        <v>711309.5</v>
      </c>
      <c r="G68" s="18">
        <f>SUM(G69:G73)</f>
        <v>514918.9</v>
      </c>
      <c r="H68" s="16">
        <f t="shared" si="8"/>
        <v>72.39027455699663</v>
      </c>
      <c r="I68" s="18">
        <f t="shared" si="7"/>
        <v>115.91427205965282</v>
      </c>
      <c r="J68" s="34"/>
      <c r="K68" s="12"/>
      <c r="L68" s="12"/>
      <c r="M68" s="12"/>
      <c r="N68" s="12"/>
    </row>
    <row r="69" spans="1:14" ht="15.75">
      <c r="A69" s="61" t="s">
        <v>123</v>
      </c>
      <c r="B69" s="26" t="s">
        <v>124</v>
      </c>
      <c r="C69" s="16">
        <v>146788.5</v>
      </c>
      <c r="D69" s="16">
        <v>104109.5</v>
      </c>
      <c r="E69" s="16">
        <f t="shared" si="6"/>
        <v>70.92483402991378</v>
      </c>
      <c r="F69" s="16">
        <v>137009.8</v>
      </c>
      <c r="G69" s="16">
        <v>94756.5</v>
      </c>
      <c r="H69" s="16">
        <f t="shared" si="8"/>
        <v>69.16038122820412</v>
      </c>
      <c r="I69" s="16">
        <f t="shared" si="7"/>
        <v>91.01618968489908</v>
      </c>
      <c r="J69" s="34"/>
      <c r="K69" s="12"/>
      <c r="L69" s="12"/>
      <c r="M69" s="12"/>
      <c r="N69" s="12"/>
    </row>
    <row r="70" spans="1:14" ht="15.75">
      <c r="A70" s="61" t="s">
        <v>125</v>
      </c>
      <c r="B70" s="6" t="s">
        <v>126</v>
      </c>
      <c r="C70" s="20">
        <v>463751.8</v>
      </c>
      <c r="D70" s="20">
        <v>318177</v>
      </c>
      <c r="E70" s="16">
        <f t="shared" si="6"/>
        <v>68.60932938696949</v>
      </c>
      <c r="F70" s="20">
        <v>510439.3</v>
      </c>
      <c r="G70" s="20">
        <v>374527.7</v>
      </c>
      <c r="H70" s="16">
        <f t="shared" si="8"/>
        <v>73.37360191505631</v>
      </c>
      <c r="I70" s="16">
        <f t="shared" si="7"/>
        <v>117.71048818739256</v>
      </c>
      <c r="J70" s="34"/>
      <c r="K70" s="12"/>
      <c r="L70" s="12"/>
      <c r="M70" s="12"/>
      <c r="N70" s="12"/>
    </row>
    <row r="71" spans="1:14" ht="15.75">
      <c r="A71" s="61" t="s">
        <v>127</v>
      </c>
      <c r="B71" s="6" t="s">
        <v>128</v>
      </c>
      <c r="C71" s="20">
        <v>15168.9</v>
      </c>
      <c r="D71" s="20">
        <v>11954.6</v>
      </c>
      <c r="E71" s="16">
        <f t="shared" si="6"/>
        <v>78.80993348232239</v>
      </c>
      <c r="F71" s="20">
        <v>44972.5</v>
      </c>
      <c r="G71" s="17">
        <v>31346.3</v>
      </c>
      <c r="H71" s="16">
        <f t="shared" si="8"/>
        <v>69.70103952415366</v>
      </c>
      <c r="I71" s="16">
        <f t="shared" si="7"/>
        <v>262.21119903635423</v>
      </c>
      <c r="J71" s="34"/>
      <c r="K71" s="12"/>
      <c r="L71" s="12"/>
      <c r="M71" s="12"/>
      <c r="N71" s="12"/>
    </row>
    <row r="72" spans="1:14" ht="15.75">
      <c r="A72" s="61" t="s">
        <v>129</v>
      </c>
      <c r="B72" s="26" t="s">
        <v>182</v>
      </c>
      <c r="C72" s="20">
        <v>1500</v>
      </c>
      <c r="D72" s="20">
        <v>931.3</v>
      </c>
      <c r="E72" s="16">
        <f t="shared" si="6"/>
        <v>62.086666666666666</v>
      </c>
      <c r="F72" s="17">
        <v>1700</v>
      </c>
      <c r="G72" s="16">
        <v>1373.4</v>
      </c>
      <c r="H72" s="16">
        <f t="shared" si="8"/>
        <v>80.78823529411765</v>
      </c>
      <c r="I72" s="16">
        <f t="shared" si="7"/>
        <v>147.47127670997534</v>
      </c>
      <c r="J72" s="34"/>
      <c r="K72" s="12"/>
      <c r="L72" s="12"/>
      <c r="M72" s="12"/>
      <c r="N72" s="12"/>
    </row>
    <row r="73" spans="1:14" ht="15.75">
      <c r="A73" s="61" t="s">
        <v>130</v>
      </c>
      <c r="B73" s="26" t="s">
        <v>131</v>
      </c>
      <c r="C73" s="16">
        <v>10903.3</v>
      </c>
      <c r="D73" s="16">
        <v>9051.5</v>
      </c>
      <c r="E73" s="16">
        <f t="shared" si="6"/>
        <v>83.01615107352819</v>
      </c>
      <c r="F73" s="16">
        <v>17187.9</v>
      </c>
      <c r="G73" s="16">
        <v>12915</v>
      </c>
      <c r="H73" s="16">
        <f t="shared" si="8"/>
        <v>75.1400694674742</v>
      </c>
      <c r="I73" s="16">
        <f t="shared" si="7"/>
        <v>142.6835331160581</v>
      </c>
      <c r="J73" s="34" t="s">
        <v>1</v>
      </c>
      <c r="K73" s="12"/>
      <c r="L73" s="12"/>
      <c r="M73" s="12"/>
      <c r="N73" s="12"/>
    </row>
    <row r="74" spans="1:14" ht="15.75">
      <c r="A74" s="60" t="s">
        <v>132</v>
      </c>
      <c r="B74" s="28" t="s">
        <v>133</v>
      </c>
      <c r="C74" s="18">
        <f>SUM(C75)</f>
        <v>55691.8</v>
      </c>
      <c r="D74" s="18">
        <f>SUM(D75)</f>
        <v>43121.4</v>
      </c>
      <c r="E74" s="18">
        <f t="shared" si="6"/>
        <v>77.42863401793441</v>
      </c>
      <c r="F74" s="18">
        <f>F75</f>
        <v>73355.7</v>
      </c>
      <c r="G74" s="18">
        <f>G75</f>
        <v>46867.6</v>
      </c>
      <c r="H74" s="18">
        <f>H75</f>
        <v>63.89087691890337</v>
      </c>
      <c r="I74" s="18">
        <f t="shared" si="7"/>
        <v>108.68756580259453</v>
      </c>
      <c r="J74" s="34"/>
      <c r="K74" s="12"/>
      <c r="L74" s="12"/>
      <c r="M74" s="12"/>
      <c r="N74" s="12"/>
    </row>
    <row r="75" spans="1:14" ht="15.75">
      <c r="A75" s="61" t="s">
        <v>134</v>
      </c>
      <c r="B75" s="26" t="s">
        <v>135</v>
      </c>
      <c r="C75" s="16">
        <v>55691.8</v>
      </c>
      <c r="D75" s="16">
        <v>43121.4</v>
      </c>
      <c r="E75" s="16">
        <f t="shared" si="6"/>
        <v>77.42863401793441</v>
      </c>
      <c r="F75" s="16">
        <v>73355.7</v>
      </c>
      <c r="G75" s="16">
        <v>46867.6</v>
      </c>
      <c r="H75" s="16">
        <f t="shared" si="8"/>
        <v>63.89087691890337</v>
      </c>
      <c r="I75" s="16">
        <f t="shared" si="7"/>
        <v>108.68756580259453</v>
      </c>
      <c r="J75" s="34"/>
      <c r="K75" s="12"/>
      <c r="L75" s="12"/>
      <c r="M75" s="12"/>
      <c r="N75" s="12"/>
    </row>
    <row r="76" spans="1:14" ht="15.75">
      <c r="A76" s="60" t="s">
        <v>136</v>
      </c>
      <c r="B76" s="7" t="s">
        <v>3</v>
      </c>
      <c r="C76" s="19">
        <f>SUM(C77:C79)</f>
        <v>15763.3</v>
      </c>
      <c r="D76" s="19">
        <f>SUM(D77:D79)</f>
        <v>9005.599999999999</v>
      </c>
      <c r="E76" s="18">
        <f t="shared" si="6"/>
        <v>57.13016944421535</v>
      </c>
      <c r="F76" s="19">
        <f>SUM(F77:F79)</f>
        <v>15775</v>
      </c>
      <c r="G76" s="19">
        <f>SUM(G77:G79)</f>
        <v>10929.2</v>
      </c>
      <c r="H76" s="16">
        <f t="shared" si="8"/>
        <v>69.28177496038035</v>
      </c>
      <c r="I76" s="18">
        <f t="shared" si="7"/>
        <v>121.36004264013505</v>
      </c>
      <c r="J76" s="34"/>
      <c r="K76" s="12"/>
      <c r="L76" s="12"/>
      <c r="M76" s="12"/>
      <c r="N76" s="12"/>
    </row>
    <row r="77" spans="1:14" ht="15.75">
      <c r="A77" s="61" t="s">
        <v>137</v>
      </c>
      <c r="B77" s="6" t="s">
        <v>138</v>
      </c>
      <c r="C77" s="20">
        <v>1008.4</v>
      </c>
      <c r="D77" s="20">
        <v>693.7</v>
      </c>
      <c r="E77" s="16">
        <f t="shared" si="6"/>
        <v>68.79214597381991</v>
      </c>
      <c r="F77" s="20">
        <v>1124.8</v>
      </c>
      <c r="G77" s="17">
        <v>741</v>
      </c>
      <c r="H77" s="16">
        <f t="shared" si="8"/>
        <v>65.87837837837837</v>
      </c>
      <c r="I77" s="16">
        <f t="shared" si="7"/>
        <v>106.81850944212195</v>
      </c>
      <c r="J77" s="34"/>
      <c r="K77" s="12"/>
      <c r="L77" s="12"/>
      <c r="M77" s="12"/>
      <c r="N77" s="12"/>
    </row>
    <row r="78" spans="1:14" ht="15.75">
      <c r="A78" s="61" t="s">
        <v>139</v>
      </c>
      <c r="B78" s="26" t="s">
        <v>2</v>
      </c>
      <c r="C78" s="20">
        <v>6382.1</v>
      </c>
      <c r="D78" s="20">
        <v>3358.2</v>
      </c>
      <c r="E78" s="16">
        <f t="shared" si="6"/>
        <v>52.619043888375295</v>
      </c>
      <c r="F78" s="17">
        <v>5782.9</v>
      </c>
      <c r="G78" s="16">
        <v>3835.2</v>
      </c>
      <c r="H78" s="16">
        <f t="shared" si="8"/>
        <v>66.31966660326134</v>
      </c>
      <c r="I78" s="16">
        <f t="shared" si="7"/>
        <v>114.20403787743435</v>
      </c>
      <c r="J78" s="34"/>
      <c r="K78" s="12"/>
      <c r="L78" s="12"/>
      <c r="M78" s="12"/>
      <c r="N78" s="12"/>
    </row>
    <row r="79" spans="1:14" ht="15.75">
      <c r="A79" s="61" t="s">
        <v>140</v>
      </c>
      <c r="B79" s="26" t="s">
        <v>141</v>
      </c>
      <c r="C79" s="16">
        <v>8372.8</v>
      </c>
      <c r="D79" s="16">
        <v>4953.7</v>
      </c>
      <c r="E79" s="16">
        <f t="shared" si="6"/>
        <v>59.16419835658322</v>
      </c>
      <c r="F79" s="16">
        <v>8867.3</v>
      </c>
      <c r="G79" s="16">
        <v>6353</v>
      </c>
      <c r="H79" s="16">
        <f t="shared" si="8"/>
        <v>71.64525842139096</v>
      </c>
      <c r="I79" s="16">
        <f t="shared" si="7"/>
        <v>128.24757252154956</v>
      </c>
      <c r="J79" s="34" t="s">
        <v>1</v>
      </c>
      <c r="K79" s="12"/>
      <c r="L79" s="12"/>
      <c r="M79" s="12"/>
      <c r="N79" s="12"/>
    </row>
    <row r="80" spans="1:14" ht="15.75">
      <c r="A80" s="60" t="s">
        <v>142</v>
      </c>
      <c r="B80" s="7" t="s">
        <v>143</v>
      </c>
      <c r="C80" s="19">
        <f>SUM(C81)</f>
        <v>17963.4</v>
      </c>
      <c r="D80" s="19">
        <f>SUM(D81)</f>
        <v>15270.1</v>
      </c>
      <c r="E80" s="18">
        <f t="shared" si="6"/>
        <v>85.00673591859001</v>
      </c>
      <c r="F80" s="19">
        <f>SUM(F81)</f>
        <v>20640.5</v>
      </c>
      <c r="G80" s="19">
        <f>SUM(G81)</f>
        <v>16763</v>
      </c>
      <c r="H80" s="16">
        <f t="shared" si="8"/>
        <v>81.21411787505147</v>
      </c>
      <c r="I80" s="18">
        <f t="shared" si="7"/>
        <v>109.77662228800074</v>
      </c>
      <c r="J80" s="34"/>
      <c r="K80" s="12"/>
      <c r="L80" s="12"/>
      <c r="M80" s="12"/>
      <c r="N80" s="12"/>
    </row>
    <row r="81" spans="1:14" ht="15.75">
      <c r="A81" s="61" t="s">
        <v>144</v>
      </c>
      <c r="B81" s="6" t="s">
        <v>145</v>
      </c>
      <c r="C81" s="20">
        <v>17963.4</v>
      </c>
      <c r="D81" s="20">
        <v>15270.1</v>
      </c>
      <c r="E81" s="16">
        <f t="shared" si="6"/>
        <v>85.00673591859001</v>
      </c>
      <c r="F81" s="20">
        <v>20640.5</v>
      </c>
      <c r="G81" s="17">
        <v>16763</v>
      </c>
      <c r="H81" s="16">
        <f t="shared" si="8"/>
        <v>81.21411787505147</v>
      </c>
      <c r="I81" s="16">
        <f t="shared" si="7"/>
        <v>109.77662228800074</v>
      </c>
      <c r="J81" s="34"/>
      <c r="K81" s="12"/>
      <c r="L81" s="12"/>
      <c r="M81" s="12"/>
      <c r="N81" s="12"/>
    </row>
    <row r="82" spans="1:14" ht="15.75">
      <c r="A82" s="60" t="s">
        <v>146</v>
      </c>
      <c r="B82" s="28" t="s">
        <v>147</v>
      </c>
      <c r="C82" s="19">
        <f>SUM(C83)</f>
        <v>1010.1</v>
      </c>
      <c r="D82" s="19">
        <f>SUM(D83)</f>
        <v>991.5</v>
      </c>
      <c r="E82" s="16">
        <f t="shared" si="6"/>
        <v>98.15859815859815</v>
      </c>
      <c r="F82" s="19">
        <f>SUM(F83)</f>
        <v>1262.4</v>
      </c>
      <c r="G82" s="19">
        <f>SUM(G83)</f>
        <v>1140.7</v>
      </c>
      <c r="H82" s="16">
        <f t="shared" si="8"/>
        <v>90.35963244613434</v>
      </c>
      <c r="I82" s="18">
        <f t="shared" si="7"/>
        <v>115.04790721129604</v>
      </c>
      <c r="J82" s="34"/>
      <c r="K82" s="12"/>
      <c r="L82" s="12"/>
      <c r="M82" s="12"/>
      <c r="N82" s="12"/>
    </row>
    <row r="83" spans="1:14" ht="15.75">
      <c r="A83" s="61" t="s">
        <v>148</v>
      </c>
      <c r="B83" s="26" t="s">
        <v>149</v>
      </c>
      <c r="C83" s="16">
        <v>1010.1</v>
      </c>
      <c r="D83" s="16">
        <v>991.5</v>
      </c>
      <c r="E83" s="16">
        <f t="shared" si="6"/>
        <v>98.15859815859815</v>
      </c>
      <c r="F83" s="16">
        <v>1262.4</v>
      </c>
      <c r="G83" s="16">
        <v>1140.7</v>
      </c>
      <c r="H83" s="16">
        <f t="shared" si="8"/>
        <v>90.35963244613434</v>
      </c>
      <c r="I83" s="16">
        <f t="shared" si="7"/>
        <v>115.04790721129604</v>
      </c>
      <c r="J83" s="34" t="s">
        <v>1</v>
      </c>
      <c r="K83" s="12"/>
      <c r="L83" s="12"/>
      <c r="M83" s="12"/>
      <c r="N83" s="12"/>
    </row>
    <row r="84" spans="1:14" ht="15.75">
      <c r="A84" s="60" t="s">
        <v>150</v>
      </c>
      <c r="B84" s="28" t="s">
        <v>151</v>
      </c>
      <c r="C84" s="19">
        <f>SUM(C85)</f>
        <v>10</v>
      </c>
      <c r="D84" s="19">
        <f>SUM(D85)</f>
        <v>5.7</v>
      </c>
      <c r="E84" s="16">
        <f t="shared" si="6"/>
        <v>57.00000000000001</v>
      </c>
      <c r="F84" s="15">
        <f>F85</f>
        <v>0</v>
      </c>
      <c r="G84" s="18"/>
      <c r="H84" s="16"/>
      <c r="I84" s="18"/>
      <c r="J84" s="34"/>
      <c r="K84" s="12"/>
      <c r="L84" s="12"/>
      <c r="M84" s="12"/>
      <c r="N84" s="12"/>
    </row>
    <row r="85" spans="1:14" ht="31.5">
      <c r="A85" s="61" t="s">
        <v>152</v>
      </c>
      <c r="B85" s="26" t="s">
        <v>153</v>
      </c>
      <c r="C85" s="16">
        <v>10</v>
      </c>
      <c r="D85" s="16">
        <v>5.7</v>
      </c>
      <c r="E85" s="16">
        <f t="shared" si="6"/>
        <v>57.00000000000001</v>
      </c>
      <c r="F85" s="16"/>
      <c r="G85" s="16"/>
      <c r="H85" s="16"/>
      <c r="I85" s="16"/>
      <c r="J85" s="34" t="s">
        <v>1</v>
      </c>
      <c r="K85" s="12"/>
      <c r="L85" s="12"/>
      <c r="M85" s="12"/>
      <c r="N85" s="12"/>
    </row>
    <row r="86" spans="1:14" ht="15.75">
      <c r="A86" s="60" t="s">
        <v>154</v>
      </c>
      <c r="B86" s="28" t="s">
        <v>155</v>
      </c>
      <c r="C86" s="19">
        <f>SUM(C87)</f>
        <v>1910.7</v>
      </c>
      <c r="D86" s="19">
        <f>SUM(D87)</f>
        <v>1432.8</v>
      </c>
      <c r="E86" s="16">
        <f t="shared" si="6"/>
        <v>74.98822421102214</v>
      </c>
      <c r="F86" s="15">
        <f>F87</f>
        <v>1888.5</v>
      </c>
      <c r="G86" s="19">
        <f>G87</f>
        <v>1462.2</v>
      </c>
      <c r="H86" s="16">
        <f t="shared" si="8"/>
        <v>77.42652899126291</v>
      </c>
      <c r="I86" s="18">
        <f t="shared" si="7"/>
        <v>102.05192629815747</v>
      </c>
      <c r="J86" s="34"/>
      <c r="K86" s="12"/>
      <c r="L86" s="12"/>
      <c r="M86" s="12"/>
      <c r="N86" s="12"/>
    </row>
    <row r="87" spans="1:14" ht="47.25" customHeight="1">
      <c r="A87" s="61" t="s">
        <v>156</v>
      </c>
      <c r="B87" s="26" t="s">
        <v>157</v>
      </c>
      <c r="C87" s="16">
        <v>1910.7</v>
      </c>
      <c r="D87" s="16">
        <v>1432.8</v>
      </c>
      <c r="E87" s="16">
        <f t="shared" si="6"/>
        <v>74.98822421102214</v>
      </c>
      <c r="F87" s="16">
        <v>1888.5</v>
      </c>
      <c r="G87" s="16">
        <v>1462.2</v>
      </c>
      <c r="H87" s="16">
        <f t="shared" si="8"/>
        <v>77.42652899126291</v>
      </c>
      <c r="I87" s="16">
        <f t="shared" si="7"/>
        <v>102.05192629815747</v>
      </c>
      <c r="J87" s="34" t="s">
        <v>1</v>
      </c>
      <c r="K87" s="12"/>
      <c r="L87" s="12"/>
      <c r="M87" s="12"/>
      <c r="N87" s="12"/>
    </row>
    <row r="88" spans="1:14" ht="15.75">
      <c r="A88" s="45"/>
      <c r="B88" s="3" t="s">
        <v>94</v>
      </c>
      <c r="C88" s="18">
        <f>SUM(C50)+C57+C59+C68+C74+C76+C80+C82+C84+C86</f>
        <v>944577.2000000002</v>
      </c>
      <c r="D88" s="18">
        <f>SUM(D50)+D57+D59+D68+D74+D76+D80+D82+D84+D86</f>
        <v>650199.2999999999</v>
      </c>
      <c r="E88" s="18">
        <f t="shared" si="6"/>
        <v>68.8349559993614</v>
      </c>
      <c r="F88" s="18">
        <f>SUM(F50)+F57+F59+F68+F74+F76+F80+F82+F84+F86+F64+F66</f>
        <v>1560894.6</v>
      </c>
      <c r="G88" s="18">
        <f>SUM(G50)+G57+G59+G68+G74+G76+G80+G82+G84+G86+G64</f>
        <v>850930.8999999998</v>
      </c>
      <c r="H88" s="18"/>
      <c r="I88" s="18"/>
      <c r="J88" s="34"/>
      <c r="K88" s="12"/>
      <c r="L88" s="12"/>
      <c r="M88" s="12"/>
      <c r="N88" s="12"/>
    </row>
    <row r="89" spans="1:14" ht="31.5">
      <c r="A89" s="45"/>
      <c r="B89" s="7" t="s">
        <v>158</v>
      </c>
      <c r="C89" s="19">
        <f>SUM(C48)-C88</f>
        <v>8457.699999999837</v>
      </c>
      <c r="D89" s="19">
        <f>SUM(D48)-D88</f>
        <v>-812.199999999837</v>
      </c>
      <c r="E89" s="18"/>
      <c r="F89" s="19">
        <f>SUM(F48)-F88</f>
        <v>-3863</v>
      </c>
      <c r="G89" s="19">
        <f>SUM(G48)-G88</f>
        <v>12130.60000000021</v>
      </c>
      <c r="H89" s="18"/>
      <c r="I89" s="18"/>
      <c r="J89" s="34"/>
      <c r="K89" s="12"/>
      <c r="L89" s="12"/>
      <c r="M89" s="12"/>
      <c r="N89" s="12"/>
    </row>
    <row r="90" spans="1:14" ht="31.5">
      <c r="A90" s="45"/>
      <c r="B90" s="7" t="s">
        <v>159</v>
      </c>
      <c r="C90" s="19"/>
      <c r="D90" s="19"/>
      <c r="E90" s="18"/>
      <c r="F90" s="19"/>
      <c r="G90" s="19"/>
      <c r="H90" s="18"/>
      <c r="I90" s="18"/>
      <c r="J90" s="34"/>
      <c r="K90" s="12"/>
      <c r="L90" s="12"/>
      <c r="M90" s="12"/>
      <c r="N90" s="12"/>
    </row>
    <row r="91" spans="1:14" ht="78.75">
      <c r="A91" s="45" t="s">
        <v>160</v>
      </c>
      <c r="B91" s="6" t="s">
        <v>161</v>
      </c>
      <c r="C91" s="20"/>
      <c r="D91" s="20"/>
      <c r="E91" s="16"/>
      <c r="F91" s="20"/>
      <c r="G91" s="20"/>
      <c r="H91" s="16"/>
      <c r="I91" s="16"/>
      <c r="J91" s="34"/>
      <c r="K91" s="12"/>
      <c r="L91" s="12"/>
      <c r="M91" s="12"/>
      <c r="N91" s="12"/>
    </row>
    <row r="92" spans="1:14" ht="78.75">
      <c r="A92" s="45" t="s">
        <v>178</v>
      </c>
      <c r="B92" s="6" t="s">
        <v>179</v>
      </c>
      <c r="C92" s="20">
        <v>10000</v>
      </c>
      <c r="D92" s="20">
        <v>10000</v>
      </c>
      <c r="E92" s="16">
        <f>SUM(D92)/C92*100</f>
        <v>100</v>
      </c>
      <c r="F92" s="20"/>
      <c r="G92" s="20"/>
      <c r="H92" s="16"/>
      <c r="I92" s="16"/>
      <c r="J92" s="34"/>
      <c r="K92" s="12"/>
      <c r="L92" s="12"/>
      <c r="M92" s="12"/>
      <c r="N92" s="12"/>
    </row>
    <row r="93" spans="1:14" ht="78.75">
      <c r="A93" s="45" t="s">
        <v>162</v>
      </c>
      <c r="B93" s="6" t="s">
        <v>163</v>
      </c>
      <c r="C93" s="20">
        <v>-20000</v>
      </c>
      <c r="D93" s="20">
        <v>-10000</v>
      </c>
      <c r="E93" s="16">
        <f>SUM(D93)/C93*100</f>
        <v>50</v>
      </c>
      <c r="F93" s="20"/>
      <c r="G93" s="20"/>
      <c r="H93" s="16"/>
      <c r="I93" s="16"/>
      <c r="J93" s="34"/>
      <c r="K93" s="12"/>
      <c r="L93" s="12"/>
      <c r="M93" s="12"/>
      <c r="N93" s="12"/>
    </row>
    <row r="94" spans="1:14" ht="31.5">
      <c r="A94" s="45" t="s">
        <v>164</v>
      </c>
      <c r="B94" s="6" t="s">
        <v>165</v>
      </c>
      <c r="C94" s="20">
        <v>1542.2</v>
      </c>
      <c r="D94" s="20">
        <v>812.3</v>
      </c>
      <c r="E94" s="16">
        <f>SUM(D94)/C94*100</f>
        <v>52.67150823498897</v>
      </c>
      <c r="F94" s="20">
        <v>3863</v>
      </c>
      <c r="G94" s="31">
        <v>-12130.6</v>
      </c>
      <c r="H94" s="16"/>
      <c r="I94" s="16"/>
      <c r="J94" s="34"/>
      <c r="K94" s="12"/>
      <c r="L94" s="12"/>
      <c r="M94" s="12"/>
      <c r="N94" s="12"/>
    </row>
    <row r="95" spans="1:14" ht="15.75">
      <c r="A95" s="38"/>
      <c r="B95" s="3" t="s">
        <v>166</v>
      </c>
      <c r="C95" s="18">
        <f>-SUM(C89)</f>
        <v>-8457.699999999837</v>
      </c>
      <c r="D95" s="18">
        <f>-SUM(D89)</f>
        <v>812.199999999837</v>
      </c>
      <c r="E95" s="18"/>
      <c r="F95" s="18">
        <f>-SUM(F89)</f>
        <v>3863</v>
      </c>
      <c r="G95" s="18">
        <f>-SUM(G89)</f>
        <v>-12130.60000000021</v>
      </c>
      <c r="H95" s="18"/>
      <c r="I95" s="18"/>
      <c r="J95" s="34"/>
      <c r="K95" s="12"/>
      <c r="L95" s="12"/>
      <c r="M95" s="12"/>
      <c r="N95" s="12"/>
    </row>
    <row r="96" spans="1:9" ht="12.75" customHeight="1">
      <c r="A96" s="12" t="s">
        <v>0</v>
      </c>
      <c r="B96" s="12"/>
      <c r="C96" s="12"/>
      <c r="D96" s="12"/>
      <c r="E96" s="12"/>
      <c r="F96" s="12"/>
      <c r="G96" s="12"/>
      <c r="H96" s="12"/>
      <c r="I96" s="12"/>
    </row>
    <row r="99" spans="2:3" ht="15.75">
      <c r="B99" s="1"/>
      <c r="C99" s="41"/>
    </row>
    <row r="100" spans="2:3" ht="15.75">
      <c r="B100" s="1"/>
      <c r="C100" s="41"/>
    </row>
  </sheetData>
  <sheetProtection/>
  <mergeCells count="7">
    <mergeCell ref="A49:I49"/>
    <mergeCell ref="A1:I1"/>
    <mergeCell ref="A6:I6"/>
    <mergeCell ref="A4:A5"/>
    <mergeCell ref="B4:B5"/>
    <mergeCell ref="C4:E4"/>
    <mergeCell ref="F4:I4"/>
  </mergeCells>
  <printOptions/>
  <pageMargins left="0.3937007874015748" right="0.3937007874015748" top="0.3937007874015748" bottom="0.7874015748031497" header="0" footer="0.393700787401574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Shinalieva</dc:creator>
  <cp:keywords/>
  <dc:description/>
  <cp:lastModifiedBy>user</cp:lastModifiedBy>
  <cp:lastPrinted>2023-10-03T12:47:52Z</cp:lastPrinted>
  <dcterms:created xsi:type="dcterms:W3CDTF">2014-10-06T06:35:26Z</dcterms:created>
  <dcterms:modified xsi:type="dcterms:W3CDTF">2023-10-04T12:55:34Z</dcterms:modified>
  <cp:category/>
  <cp:version/>
  <cp:contentType/>
  <cp:contentStatus/>
</cp:coreProperties>
</file>